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activeTab="0"/>
  </bookViews>
  <sheets>
    <sheet name="Calendario&amp;Classifica" sheetId="1" r:id="rId1"/>
    <sheet name="01A" sheetId="2" r:id="rId2"/>
    <sheet name="02A" sheetId="3" r:id="rId3"/>
    <sheet name="03A" sheetId="4" r:id="rId4"/>
    <sheet name="04A" sheetId="5" r:id="rId5"/>
    <sheet name="05A" sheetId="6" r:id="rId6"/>
    <sheet name="06A" sheetId="7" r:id="rId7"/>
    <sheet name="07A" sheetId="8" r:id="rId8"/>
    <sheet name="08A" sheetId="9" r:id="rId9"/>
    <sheet name="09A" sheetId="10" r:id="rId10"/>
    <sheet name="01R" sheetId="11" r:id="rId11"/>
    <sheet name="02R" sheetId="12" r:id="rId12"/>
    <sheet name="03R" sheetId="13" r:id="rId13"/>
    <sheet name="04R" sheetId="14" r:id="rId14"/>
    <sheet name="05R" sheetId="15" r:id="rId15"/>
    <sheet name="06R" sheetId="16" r:id="rId16"/>
    <sheet name="07R" sheetId="17" r:id="rId17"/>
    <sheet name="08R" sheetId="18" r:id="rId18"/>
    <sheet name="09R" sheetId="19" r:id="rId19"/>
    <sheet name="01N" sheetId="20" r:id="rId20"/>
    <sheet name="02N" sheetId="21" r:id="rId21"/>
    <sheet name="03N" sheetId="22" r:id="rId22"/>
    <sheet name="04N" sheetId="23" r:id="rId23"/>
    <sheet name="05N" sheetId="24" r:id="rId24"/>
    <sheet name="06N" sheetId="25" r:id="rId25"/>
    <sheet name="07N" sheetId="26" r:id="rId26"/>
    <sheet name="08N" sheetId="27" r:id="rId27"/>
    <sheet name="09N" sheetId="28" r:id="rId28"/>
  </sheets>
  <definedNames/>
  <calcPr fullCalcOnLoad="1"/>
</workbook>
</file>

<file path=xl/sharedStrings.xml><?xml version="1.0" encoding="utf-8"?>
<sst xmlns="http://schemas.openxmlformats.org/spreadsheetml/2006/main" count="7225" uniqueCount="553">
  <si>
    <t>GIRONE DI ANDATA</t>
  </si>
  <si>
    <t>GIORNATA 1</t>
  </si>
  <si>
    <t>CLASSIFICA</t>
  </si>
  <si>
    <t>GIORNATA 2</t>
  </si>
  <si>
    <t>GIORNATA 3</t>
  </si>
  <si>
    <t>GIORNATA 4</t>
  </si>
  <si>
    <t>GIORNATA 5</t>
  </si>
  <si>
    <t>GIORNATA 6</t>
  </si>
  <si>
    <t>GIORNATA 7</t>
  </si>
  <si>
    <t>GIRONE DI RITORNO</t>
  </si>
  <si>
    <t>GIORNATA 8</t>
  </si>
  <si>
    <t>GIRONE FINALE (CAMPO NEUTRO)</t>
  </si>
  <si>
    <t>GIORNATA 15</t>
  </si>
  <si>
    <t xml:space="preserve"> - </t>
  </si>
  <si>
    <t>V</t>
  </si>
  <si>
    <t>P</t>
  </si>
  <si>
    <t>GF</t>
  </si>
  <si>
    <t>GS</t>
  </si>
  <si>
    <t>DR</t>
  </si>
  <si>
    <t>GIORNATA 9</t>
  </si>
  <si>
    <t>GIORNATA 10</t>
  </si>
  <si>
    <t>GIORNATA 11</t>
  </si>
  <si>
    <t>GIORNATA 12</t>
  </si>
  <si>
    <t>GIORNATA 13</t>
  </si>
  <si>
    <t>GIORNATA 14</t>
  </si>
  <si>
    <t>GIORNATA 16</t>
  </si>
  <si>
    <t>GIORNATA 17</t>
  </si>
  <si>
    <t>GIORNATA 18</t>
  </si>
  <si>
    <t>GIORNATA 19</t>
  </si>
  <si>
    <t>GIORNATA 20</t>
  </si>
  <si>
    <t>GIORNATA 21</t>
  </si>
  <si>
    <t>PT</t>
  </si>
  <si>
    <t>N</t>
  </si>
  <si>
    <t>-</t>
  </si>
  <si>
    <t>SQUADRA</t>
  </si>
  <si>
    <t>GIOCATORE</t>
  </si>
  <si>
    <t>GOL</t>
  </si>
  <si>
    <t>Classifica Marcatori</t>
  </si>
  <si>
    <t>GIORNATA 22</t>
  </si>
  <si>
    <t>GIORNATA 23</t>
  </si>
  <si>
    <t>GIORNATA 24</t>
  </si>
  <si>
    <t>GIORNATA 25</t>
  </si>
  <si>
    <t>GIORNATA 26</t>
  </si>
  <si>
    <t>GIORNATA 27</t>
  </si>
  <si>
    <t>BOMBIX F.C.</t>
  </si>
  <si>
    <t>E.B. FANTACERCI</t>
  </si>
  <si>
    <t>THE ALL STARS</t>
  </si>
  <si>
    <t>STELLA ROSSA</t>
  </si>
  <si>
    <t>L' IMPERATORE</t>
  </si>
  <si>
    <t>A.C. ELVIS</t>
  </si>
  <si>
    <t>THE KILLER</t>
  </si>
  <si>
    <t>PANTADUSTY 251</t>
  </si>
  <si>
    <t>A.F.C. AMATORI</t>
  </si>
  <si>
    <t>VESPA CLUB</t>
  </si>
  <si>
    <t>PANTADUSTY 251 (3-4-3)</t>
  </si>
  <si>
    <t>BOMBIX F.C. (3-4-3)</t>
  </si>
  <si>
    <t>A.C. ELVIS (3-4-3)</t>
  </si>
  <si>
    <t>E.B. FANTACERCI (3-4-3)</t>
  </si>
  <si>
    <t>THE ALL STARS (3-4-3)</t>
  </si>
  <si>
    <t>THE KILLER (3-4-3)</t>
  </si>
  <si>
    <t>L' IMPERATORE (3-4-3)</t>
  </si>
  <si>
    <t>A.F.C. AMATORI (3-4-3)</t>
  </si>
  <si>
    <t>Julio Cesar</t>
  </si>
  <si>
    <t>Aronica</t>
  </si>
  <si>
    <t>Mihajlovic</t>
  </si>
  <si>
    <t>Stam</t>
  </si>
  <si>
    <t>Materazzi</t>
  </si>
  <si>
    <t>Ambrosini</t>
  </si>
  <si>
    <t>Veron</t>
  </si>
  <si>
    <t>Pandev</t>
  </si>
  <si>
    <t>Stankovic</t>
  </si>
  <si>
    <t>Trezeguet</t>
  </si>
  <si>
    <t>Toldo</t>
  </si>
  <si>
    <t>Cassetti</t>
  </si>
  <si>
    <t>Zoro</t>
  </si>
  <si>
    <t>Ledesma</t>
  </si>
  <si>
    <t>Cassano</t>
  </si>
  <si>
    <t>Di Canio</t>
  </si>
  <si>
    <t>Carini</t>
  </si>
  <si>
    <t>M. Pisano</t>
  </si>
  <si>
    <t>De Rosa</t>
  </si>
  <si>
    <t>Candelà</t>
  </si>
  <si>
    <t>Volpi</t>
  </si>
  <si>
    <t>Nedved</t>
  </si>
  <si>
    <t>Corini</t>
  </si>
  <si>
    <t>Vigiani</t>
  </si>
  <si>
    <t>Esposito</t>
  </si>
  <si>
    <t>Martins</t>
  </si>
  <si>
    <t>Reginaldo</t>
  </si>
  <si>
    <t>Pelizzoli</t>
  </si>
  <si>
    <t>Cardone</t>
  </si>
  <si>
    <t>Moro</t>
  </si>
  <si>
    <t>Morrone</t>
  </si>
  <si>
    <t>Zanchi</t>
  </si>
  <si>
    <t>Cossato</t>
  </si>
  <si>
    <t>Recoba</t>
  </si>
  <si>
    <t>All. Mancini</t>
  </si>
  <si>
    <t>All. Ancelotti</t>
  </si>
  <si>
    <t>Peruzzi</t>
  </si>
  <si>
    <t>Barzagli</t>
  </si>
  <si>
    <t>Zambrotta</t>
  </si>
  <si>
    <t>Kuffour</t>
  </si>
  <si>
    <t>Cesar</t>
  </si>
  <si>
    <t>Vannucchi</t>
  </si>
  <si>
    <t>Lazetic</t>
  </si>
  <si>
    <t>Cambiasso</t>
  </si>
  <si>
    <t>Totti</t>
  </si>
  <si>
    <t>Di Natale</t>
  </si>
  <si>
    <t>Suazo</t>
  </si>
  <si>
    <t>Sereni</t>
  </si>
  <si>
    <t>A. Lucarelli</t>
  </si>
  <si>
    <t>Dossena</t>
  </si>
  <si>
    <t>Mesto</t>
  </si>
  <si>
    <t>Vergassola</t>
  </si>
  <si>
    <t>Palladino</t>
  </si>
  <si>
    <t>Mutu</t>
  </si>
  <si>
    <t>All. Somma</t>
  </si>
  <si>
    <t>Dida</t>
  </si>
  <si>
    <t>Panucci</t>
  </si>
  <si>
    <t>Cafù</t>
  </si>
  <si>
    <t>Coco</t>
  </si>
  <si>
    <t>Foggia</t>
  </si>
  <si>
    <t>Pirlo</t>
  </si>
  <si>
    <t>Morfeo</t>
  </si>
  <si>
    <t>Semioli</t>
  </si>
  <si>
    <t>Fava</t>
  </si>
  <si>
    <t>Gilardino</t>
  </si>
  <si>
    <t>Di Napoli</t>
  </si>
  <si>
    <t>Kalac</t>
  </si>
  <si>
    <t>Sala</t>
  </si>
  <si>
    <t>D'anna</t>
  </si>
  <si>
    <t>Contini</t>
  </si>
  <si>
    <t>Donati</t>
  </si>
  <si>
    <t>Tedesco</t>
  </si>
  <si>
    <t>Quagliarella</t>
  </si>
  <si>
    <t>All. Cosmi</t>
  </si>
  <si>
    <t>Curci</t>
  </si>
  <si>
    <t>Castellini</t>
  </si>
  <si>
    <t>Cordoba</t>
  </si>
  <si>
    <t>Dainelli</t>
  </si>
  <si>
    <t>Tonetto</t>
  </si>
  <si>
    <t>Emerson</t>
  </si>
  <si>
    <t>Camoranesi</t>
  </si>
  <si>
    <t>Jorgensen</t>
  </si>
  <si>
    <t>Vucinic</t>
  </si>
  <si>
    <t>Rocchi</t>
  </si>
  <si>
    <t>De Sanctis</t>
  </si>
  <si>
    <t>Chiesa</t>
  </si>
  <si>
    <t>Brienza</t>
  </si>
  <si>
    <t>Barone</t>
  </si>
  <si>
    <t>Lodi</t>
  </si>
  <si>
    <t>Zè Maria</t>
  </si>
  <si>
    <t>Ujfalusi</t>
  </si>
  <si>
    <t>All. Donadoni</t>
  </si>
  <si>
    <t>C. Lucarelli</t>
  </si>
  <si>
    <t>Fontana</t>
  </si>
  <si>
    <t>Oddo</t>
  </si>
  <si>
    <t>Di Loreto</t>
  </si>
  <si>
    <t>Tosto</t>
  </si>
  <si>
    <t>Mancini</t>
  </si>
  <si>
    <t>Vieirà</t>
  </si>
  <si>
    <t>Carobbio</t>
  </si>
  <si>
    <t>Taddei</t>
  </si>
  <si>
    <t>Cavalli</t>
  </si>
  <si>
    <t>Iaquinta</t>
  </si>
  <si>
    <t>Konan</t>
  </si>
  <si>
    <t>Berti</t>
  </si>
  <si>
    <t>C. Zenoni</t>
  </si>
  <si>
    <t>Lanzaro</t>
  </si>
  <si>
    <t>Conticchio</t>
  </si>
  <si>
    <t>Almiròn</t>
  </si>
  <si>
    <t>Giunti</t>
  </si>
  <si>
    <t>Donadel</t>
  </si>
  <si>
    <t>All. D. Rossi</t>
  </si>
  <si>
    <t>Antonioli</t>
  </si>
  <si>
    <t>Natali</t>
  </si>
  <si>
    <t>Viali</t>
  </si>
  <si>
    <t>Domizzi</t>
  </si>
  <si>
    <t>Pinardi</t>
  </si>
  <si>
    <t>Diana</t>
  </si>
  <si>
    <t>Serginho</t>
  </si>
  <si>
    <t>Fiore</t>
  </si>
  <si>
    <t>Bjelanovic</t>
  </si>
  <si>
    <t>VESPA CLUB (4-4-2)</t>
  </si>
  <si>
    <t>Flachi</t>
  </si>
  <si>
    <t>Montella</t>
  </si>
  <si>
    <t>Casticazzi</t>
  </si>
  <si>
    <t>Cozza</t>
  </si>
  <si>
    <t>Seedorf</t>
  </si>
  <si>
    <t>Nonda</t>
  </si>
  <si>
    <t>I. Franceschini</t>
  </si>
  <si>
    <t>Zaccardo</t>
  </si>
  <si>
    <t>Lupatelli</t>
  </si>
  <si>
    <t>Grosso</t>
  </si>
  <si>
    <t>Zauri</t>
  </si>
  <si>
    <t>Kaladze</t>
  </si>
  <si>
    <t>Gobbi</t>
  </si>
  <si>
    <t>D'Agostino</t>
  </si>
  <si>
    <t>Colucci</t>
  </si>
  <si>
    <t>Simplicio</t>
  </si>
  <si>
    <t>Kaka</t>
  </si>
  <si>
    <t>Shevchenko</t>
  </si>
  <si>
    <t>Bojinov</t>
  </si>
  <si>
    <t>Sicignano</t>
  </si>
  <si>
    <t>Tudor</t>
  </si>
  <si>
    <t>Bega</t>
  </si>
  <si>
    <t>Cribari</t>
  </si>
  <si>
    <t>Rullo</t>
  </si>
  <si>
    <t>Franceschini</t>
  </si>
  <si>
    <t>Galante</t>
  </si>
  <si>
    <t>All. Spalletti</t>
  </si>
  <si>
    <t>Abbiati</t>
  </si>
  <si>
    <t>Maldini</t>
  </si>
  <si>
    <t>F. Cannavaro</t>
  </si>
  <si>
    <t>Pancaro</t>
  </si>
  <si>
    <t>Figo</t>
  </si>
  <si>
    <t>Perrotta</t>
  </si>
  <si>
    <t>Bresciano</t>
  </si>
  <si>
    <t>Obodo</t>
  </si>
  <si>
    <t>Caracciolo</t>
  </si>
  <si>
    <t>Adriano</t>
  </si>
  <si>
    <t>Corradi</t>
  </si>
  <si>
    <t>Chimenti</t>
  </si>
  <si>
    <t>Favalli</t>
  </si>
  <si>
    <t>Lanna</t>
  </si>
  <si>
    <t>A. Filippini</t>
  </si>
  <si>
    <t>Sammarco</t>
  </si>
  <si>
    <t>Pellissier</t>
  </si>
  <si>
    <t>Riganò</t>
  </si>
  <si>
    <t>All. De Canio</t>
  </si>
  <si>
    <t>STELLA ROSSA (3-5-2)</t>
  </si>
  <si>
    <t>Handanovic</t>
  </si>
  <si>
    <t>Chivu</t>
  </si>
  <si>
    <t>Galeoto</t>
  </si>
  <si>
    <t>Stendardo</t>
  </si>
  <si>
    <t>Pizarro</t>
  </si>
  <si>
    <t>Pinga</t>
  </si>
  <si>
    <t>Brocchi</t>
  </si>
  <si>
    <t>De Rossi</t>
  </si>
  <si>
    <t>Toni</t>
  </si>
  <si>
    <t>Zampagna</t>
  </si>
  <si>
    <t>Makinwa</t>
  </si>
  <si>
    <t>Frey</t>
  </si>
  <si>
    <t>Felipe</t>
  </si>
  <si>
    <t>Cudini</t>
  </si>
  <si>
    <t>Eremenko</t>
  </si>
  <si>
    <t>Santana</t>
  </si>
  <si>
    <t>Pellè</t>
  </si>
  <si>
    <t>Muslimovic</t>
  </si>
  <si>
    <t>All. Mazzarri</t>
  </si>
  <si>
    <t>Ferrante</t>
  </si>
  <si>
    <t>Bolano</t>
  </si>
  <si>
    <t>n.g.</t>
  </si>
  <si>
    <t>s.v.</t>
  </si>
  <si>
    <t>N.G.</t>
  </si>
  <si>
    <t>Kutuzov</t>
  </si>
  <si>
    <t>S.V.</t>
  </si>
  <si>
    <t>All. Novellino</t>
  </si>
  <si>
    <t>Stella Rossa</t>
  </si>
  <si>
    <t>Vespa Club</t>
  </si>
  <si>
    <t>The Killer</t>
  </si>
  <si>
    <t>Pinzi</t>
  </si>
  <si>
    <t>Zeytulayev</t>
  </si>
  <si>
    <t>Del Piero</t>
  </si>
  <si>
    <t>Cejas</t>
  </si>
  <si>
    <t>Tavano</t>
  </si>
  <si>
    <t>D'Anna</t>
  </si>
  <si>
    <t>Bovo</t>
  </si>
  <si>
    <t>Mirante</t>
  </si>
  <si>
    <t>Siviglia</t>
  </si>
  <si>
    <t>Behrami</t>
  </si>
  <si>
    <t>Ibrahimovic</t>
  </si>
  <si>
    <t>Marazzina</t>
  </si>
  <si>
    <t>Vieri</t>
  </si>
  <si>
    <t>Castellazzi</t>
  </si>
  <si>
    <t>Legrottaglie</t>
  </si>
  <si>
    <t>Gattuso</t>
  </si>
  <si>
    <t>Pisano</t>
  </si>
  <si>
    <t>Grandoni</t>
  </si>
  <si>
    <t>Di Michele</t>
  </si>
  <si>
    <t>Cruz</t>
  </si>
  <si>
    <t>Mandelli</t>
  </si>
  <si>
    <t>Locatelli</t>
  </si>
  <si>
    <t>Coppola</t>
  </si>
  <si>
    <t>Rui Costa</t>
  </si>
  <si>
    <t>Nesta</t>
  </si>
  <si>
    <t>Bonazzoli</t>
  </si>
  <si>
    <t>STELLA ROSSA (3-4-3)</t>
  </si>
  <si>
    <t>All. Giampaolo</t>
  </si>
  <si>
    <t>PANTADUSTY 251 (4-4-2)</t>
  </si>
  <si>
    <t>Kakà</t>
  </si>
  <si>
    <t>Muntari</t>
  </si>
  <si>
    <t xml:space="preserve">Veron </t>
  </si>
  <si>
    <t>Dacourt</t>
  </si>
  <si>
    <t>Polenghi</t>
  </si>
  <si>
    <t>Vieira</t>
  </si>
  <si>
    <t>Almiron</t>
  </si>
  <si>
    <t>Amelia</t>
  </si>
  <si>
    <t>Del Vecchio</t>
  </si>
  <si>
    <t>Pozzi</t>
  </si>
  <si>
    <t>C.Lucarelli</t>
  </si>
  <si>
    <t>Storari</t>
  </si>
  <si>
    <t>Abeijon</t>
  </si>
  <si>
    <t>Stovini</t>
  </si>
  <si>
    <t>I.Franceschini</t>
  </si>
  <si>
    <t>Candela</t>
  </si>
  <si>
    <t>Pellizzoli</t>
  </si>
  <si>
    <t>Liverani</t>
  </si>
  <si>
    <t>Samuel</t>
  </si>
  <si>
    <t>Pasqual</t>
  </si>
  <si>
    <t>Gallo</t>
  </si>
  <si>
    <t>Pelle'</t>
  </si>
  <si>
    <t>sv</t>
  </si>
  <si>
    <t>A.Lucarelli</t>
  </si>
  <si>
    <t>D.Franceschini</t>
  </si>
  <si>
    <t>Camorani</t>
  </si>
  <si>
    <t>Canini</t>
  </si>
  <si>
    <t>C.Zenoni</t>
  </si>
  <si>
    <t>Centi</t>
  </si>
  <si>
    <t>Bombix FC</t>
  </si>
  <si>
    <t>L'Imperatore</t>
  </si>
  <si>
    <t>The All Stars</t>
  </si>
  <si>
    <t>NO</t>
  </si>
  <si>
    <t>VESPA CLUB (3-5-2)</t>
  </si>
  <si>
    <t>VESPA CLUB (3-4-3)</t>
  </si>
  <si>
    <t>All. Capello</t>
  </si>
  <si>
    <t>F.Cannavaro</t>
  </si>
  <si>
    <t>Gasbarroni</t>
  </si>
  <si>
    <t>Bonera</t>
  </si>
  <si>
    <t>Bogdani</t>
  </si>
  <si>
    <t>Viera</t>
  </si>
  <si>
    <t>Falcone</t>
  </si>
  <si>
    <t>Negro</t>
  </si>
  <si>
    <t>Giampà</t>
  </si>
  <si>
    <t>Bertotto</t>
  </si>
  <si>
    <t>Coda</t>
  </si>
  <si>
    <t>A.F.C. AMATORI (3-5-2)</t>
  </si>
  <si>
    <t>VESPA CLUB (4-3-3)</t>
  </si>
  <si>
    <t>Beghetto</t>
  </si>
  <si>
    <t>D. Franceschini</t>
  </si>
  <si>
    <t>Mexès</t>
  </si>
  <si>
    <t>Marchionni</t>
  </si>
  <si>
    <t>Costacurta</t>
  </si>
  <si>
    <t>Mauri</t>
  </si>
  <si>
    <t>F. Inzaghi</t>
  </si>
  <si>
    <t>Budel</t>
  </si>
  <si>
    <t>G. Colucci</t>
  </si>
  <si>
    <t>Barreto</t>
  </si>
  <si>
    <t>Wome</t>
  </si>
  <si>
    <t>Pratali</t>
  </si>
  <si>
    <t>Cossu</t>
  </si>
  <si>
    <t>Couto</t>
  </si>
  <si>
    <t>L' IMPERATORE (4-3-3)</t>
  </si>
  <si>
    <t>Zauli</t>
  </si>
  <si>
    <t>Jankulovsky</t>
  </si>
  <si>
    <t>no</t>
  </si>
  <si>
    <t>Zalayeta</t>
  </si>
  <si>
    <t>Brighi</t>
  </si>
  <si>
    <t>J. Zanetti</t>
  </si>
  <si>
    <t>THE ALL STARS (3-4-2)</t>
  </si>
  <si>
    <t>Comotto</t>
  </si>
  <si>
    <t>Guardalben</t>
  </si>
  <si>
    <t>Montolivo</t>
  </si>
  <si>
    <t>S. Inzaghi</t>
  </si>
  <si>
    <t>STELLA ROSSA (3-6-1)</t>
  </si>
  <si>
    <t>Lucchini</t>
  </si>
  <si>
    <t>Nanni</t>
  </si>
  <si>
    <t>All. Pillon</t>
  </si>
  <si>
    <t>All. Prandelli</t>
  </si>
  <si>
    <t>Burdisso</t>
  </si>
  <si>
    <t>E.B. FANTACERCI (3-5-2)</t>
  </si>
  <si>
    <t>Tare</t>
  </si>
  <si>
    <t>STELLA ROSSA (4-5-1)</t>
  </si>
  <si>
    <t>Toni Luca</t>
  </si>
  <si>
    <t>Gilardino Alberto</t>
  </si>
  <si>
    <t>Trezeguet David</t>
  </si>
  <si>
    <t>Bonazzoli Emiliano</t>
  </si>
  <si>
    <t>Chiesa Enrico</t>
  </si>
  <si>
    <t>Rocchi Tommaso</t>
  </si>
  <si>
    <t>Del Piero Alessandro</t>
  </si>
  <si>
    <t>Shevchenko Andriy</t>
  </si>
  <si>
    <t>Kakà Ricardo</t>
  </si>
  <si>
    <t>Locatelli Thomas</t>
  </si>
  <si>
    <t>Lucarelli Cristiano</t>
  </si>
  <si>
    <t>Suazo David</t>
  </si>
  <si>
    <t>Totti Francesco</t>
  </si>
  <si>
    <t>Tavano Francesco</t>
  </si>
  <si>
    <t>Flachi Francesco</t>
  </si>
  <si>
    <t>Vieirà Patrick</t>
  </si>
  <si>
    <t>Cozza Francesco</t>
  </si>
  <si>
    <t>D'Agostino Gaetano</t>
  </si>
  <si>
    <t>Caracciolo Andrea</t>
  </si>
  <si>
    <t>Fiore Stefano</t>
  </si>
  <si>
    <t>Panucci Cristian</t>
  </si>
  <si>
    <t>Volpi Massimo</t>
  </si>
  <si>
    <t>Martins Obafemi</t>
  </si>
  <si>
    <t>Nonda Shabani</t>
  </si>
  <si>
    <t>D'Anna Lorenzo</t>
  </si>
  <si>
    <t>Almiròn Sergio</t>
  </si>
  <si>
    <t>Di Napoli Arturo</t>
  </si>
  <si>
    <t>Iaquinta Vincenzo</t>
  </si>
  <si>
    <t>Bojinov Valeri</t>
  </si>
  <si>
    <t>Ibrahimovic Zlatan</t>
  </si>
  <si>
    <t>Pinardi Alex</t>
  </si>
  <si>
    <t>Simplicio Fabio</t>
  </si>
  <si>
    <t>Tosto Vittorio</t>
  </si>
  <si>
    <t>Adriano Leite Ribeiro</t>
  </si>
  <si>
    <t>Camoranesi Mauro</t>
  </si>
  <si>
    <t>Fava Dino</t>
  </si>
  <si>
    <t>Maldini Paolo</t>
  </si>
  <si>
    <t>Pandev Igor</t>
  </si>
  <si>
    <t>Pirlo Andrea</t>
  </si>
  <si>
    <t>Cordoba Ivan Ramiro</t>
  </si>
  <si>
    <t>Corini Eugenio</t>
  </si>
  <si>
    <t>Seedorf Clarence</t>
  </si>
  <si>
    <t>Vannucchi Ighli</t>
  </si>
  <si>
    <t>Oddo Massimo</t>
  </si>
  <si>
    <t>Pozzi Gianluca</t>
  </si>
  <si>
    <t>Zalayeta Marcelo</t>
  </si>
  <si>
    <t>Tedesco Giacomo</t>
  </si>
  <si>
    <t>Ambrosini Massimo</t>
  </si>
  <si>
    <t>Cruz Julio Ricardo</t>
  </si>
  <si>
    <t>Gasbarroni Andrea</t>
  </si>
  <si>
    <t>Stankovic Dejan</t>
  </si>
  <si>
    <t>Beghetto Luigi</t>
  </si>
  <si>
    <t>Domizzi Maurizio</t>
  </si>
  <si>
    <t>Donati Massimo</t>
  </si>
  <si>
    <t>Mutu Adrian</t>
  </si>
  <si>
    <t>Vieri Christian</t>
  </si>
  <si>
    <t>Marchionni Marco</t>
  </si>
  <si>
    <t>Morfeo Domenico</t>
  </si>
  <si>
    <t>Cavalli Simone</t>
  </si>
  <si>
    <t>Di Natale Antonio</t>
  </si>
  <si>
    <t>Jorgensen Martin</t>
  </si>
  <si>
    <t>Montella Vincenzo</t>
  </si>
  <si>
    <t>Pinga Andrè</t>
  </si>
  <si>
    <t>Zoro Kpolo Andrè</t>
  </si>
  <si>
    <t>Zauri Luciano</t>
  </si>
  <si>
    <t>Candelà Vincent</t>
  </si>
  <si>
    <t>Foggia Pasquale</t>
  </si>
  <si>
    <t>Samuel Walter</t>
  </si>
  <si>
    <t>Tudor Igor</t>
  </si>
  <si>
    <t>Cambiasso Esteban</t>
  </si>
  <si>
    <t>Franceschini Daniele</t>
  </si>
  <si>
    <t>Mandelli Davide</t>
  </si>
  <si>
    <t>Materazzi Marco</t>
  </si>
  <si>
    <t>Nedved Pavel</t>
  </si>
  <si>
    <t>Corradi Bernardo</t>
  </si>
  <si>
    <t>Semioli Franco</t>
  </si>
  <si>
    <t>Taddei Rodrigo</t>
  </si>
  <si>
    <t>Iliev</t>
  </si>
  <si>
    <t>Mèxes</t>
  </si>
  <si>
    <t>A.C. ELVIS (4-4-2)</t>
  </si>
  <si>
    <t>A.F.C. Amatori</t>
  </si>
  <si>
    <t>E.B. FantaCerci</t>
  </si>
  <si>
    <t>PantaDusty 251</t>
  </si>
  <si>
    <t>A.C. Elvis</t>
  </si>
  <si>
    <t>Vucinic Mirko</t>
  </si>
  <si>
    <t>Diana Aimo</t>
  </si>
  <si>
    <t>Figo Louis</t>
  </si>
  <si>
    <t>Felipe Da Silva</t>
  </si>
  <si>
    <t>Konan Cedric</t>
  </si>
  <si>
    <t>THE ALL STARS (4-3-3)</t>
  </si>
  <si>
    <t>Dedic</t>
  </si>
  <si>
    <t>Rafael</t>
  </si>
  <si>
    <t>E. Filippini</t>
  </si>
  <si>
    <t>Langella</t>
  </si>
  <si>
    <t>Cordova</t>
  </si>
  <si>
    <t>66-5=61</t>
  </si>
  <si>
    <t>Liverani Fabio</t>
  </si>
  <si>
    <t>Makinwa Stephen</t>
  </si>
  <si>
    <t>Cesar Aparecido</t>
  </si>
  <si>
    <t>De Rosa Gaetano</t>
  </si>
  <si>
    <t>Cassano Antonio</t>
  </si>
  <si>
    <t>THE KILLER (3-5-2)</t>
  </si>
  <si>
    <t>Buffon</t>
  </si>
  <si>
    <t>Juolio Cesar</t>
  </si>
  <si>
    <t>Buscè</t>
  </si>
  <si>
    <t>Thuram</t>
  </si>
  <si>
    <t>Bogdani Erjon</t>
  </si>
  <si>
    <t>De Martino</t>
  </si>
  <si>
    <t>De Ascentis</t>
  </si>
  <si>
    <t>Solari</t>
  </si>
  <si>
    <t>D' Anna</t>
  </si>
  <si>
    <t>Pizarro David</t>
  </si>
  <si>
    <t>D' Agostino</t>
  </si>
  <si>
    <t>Zotti</t>
  </si>
  <si>
    <t>Colombo</t>
  </si>
  <si>
    <t>Lorenzi</t>
  </si>
  <si>
    <t>Borriello</t>
  </si>
  <si>
    <t>Giudice sportivo:</t>
  </si>
  <si>
    <t>Vittoria a tavolino al FantaCerci 2-0</t>
  </si>
  <si>
    <t>THE ALL STARS               TAV</t>
  </si>
  <si>
    <t>2 - 0</t>
  </si>
  <si>
    <t>2 - 4</t>
  </si>
  <si>
    <t>Cannavaro Fabio</t>
  </si>
  <si>
    <t>Perrotta Simone</t>
  </si>
  <si>
    <t>Parisi</t>
  </si>
  <si>
    <t>CERCI</t>
  </si>
  <si>
    <t>Muslimovic Zlatan</t>
  </si>
  <si>
    <t>Di Canio Paolo</t>
  </si>
  <si>
    <t>Lucarelli Alessandro</t>
  </si>
  <si>
    <t>Morrone Stefano</t>
  </si>
  <si>
    <t>A.F.C. AMATORI (4-3-3)</t>
  </si>
  <si>
    <t>THE KILLER (4-5-1)</t>
  </si>
  <si>
    <t>A.C. ELVIS (3-5-2)</t>
  </si>
  <si>
    <t>Esposito Mauro</t>
  </si>
  <si>
    <t>Bjelanovic Sasa</t>
  </si>
  <si>
    <t>P. Cannavaro</t>
  </si>
  <si>
    <t>F. Moro</t>
  </si>
  <si>
    <t>A.F.C. AMATORI (4-4-2)</t>
  </si>
  <si>
    <t>Inzaghi Filippo</t>
  </si>
  <si>
    <t>Di Michele David</t>
  </si>
  <si>
    <t>Franceschini Ivan</t>
  </si>
  <si>
    <t>Mancini Amantino</t>
  </si>
  <si>
    <t>Cannavaro Paolo</t>
  </si>
  <si>
    <t>Barzagli Andrea</t>
  </si>
  <si>
    <t>All. Cagni</t>
  </si>
  <si>
    <t>A.C. ELVIS (4-3-3)</t>
  </si>
  <si>
    <t>VESPA CLUB (5-2-3)</t>
  </si>
  <si>
    <t>Kutuzov Vitaliy</t>
  </si>
  <si>
    <t>Galante Fabio</t>
  </si>
  <si>
    <t>Chivu Christian</t>
  </si>
  <si>
    <t>De Rossi Daniele</t>
  </si>
  <si>
    <t>All. Sonetti</t>
  </si>
  <si>
    <t>L' IMPERATORE (4-4-2)</t>
  </si>
  <si>
    <t>Zanchetta</t>
  </si>
  <si>
    <t>Bresciano Mark</t>
  </si>
  <si>
    <t>Pellissier Sergio</t>
  </si>
  <si>
    <t>Ferrante Marco</t>
  </si>
  <si>
    <t>Rafael Perreira</t>
  </si>
  <si>
    <t>Fortin</t>
  </si>
  <si>
    <t>All. Mazzone</t>
  </si>
  <si>
    <t>STELLA ROSSA (4-3-3)</t>
  </si>
  <si>
    <t>Brocchi Christian</t>
  </si>
  <si>
    <t>Kouffour</t>
  </si>
  <si>
    <t>Mangiapelo</t>
  </si>
  <si>
    <t>E.B. FANTACERCI (4-5-1)</t>
  </si>
  <si>
    <t>Ledesma Cristian</t>
  </si>
  <si>
    <t>Borriello Marco</t>
  </si>
  <si>
    <t>Giacomazzi</t>
  </si>
  <si>
    <t>Gia. Tedesco</t>
  </si>
  <si>
    <t>Zebinà</t>
  </si>
  <si>
    <t>PANTADUSTY 251 (4-3-3)</t>
  </si>
  <si>
    <t>VESPA CLUB (5-4-1)</t>
  </si>
  <si>
    <t>Mantovani</t>
  </si>
  <si>
    <t>Fiori</t>
  </si>
  <si>
    <t>Comotto Gianluca</t>
  </si>
  <si>
    <t>Vergassola Simone</t>
  </si>
  <si>
    <t>Gobbi Massimo</t>
  </si>
  <si>
    <t>Riganò Christian</t>
  </si>
  <si>
    <t>THE KILLER (3-6-1)</t>
  </si>
  <si>
    <t>L' IMPERATORE (3-5-2)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</si>
</sst>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u val="single"/>
      <sz val="11"/>
      <name val="Arial"/>
      <family val="2"/>
    </font>
    <font>
      <sz val="14"/>
      <color indexed="9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10" xfId="0" applyNumberFormat="1" applyFont="1" applyFill="1" applyBorder="1" applyAlignment="1" quotePrefix="1">
      <alignment horizontal="center"/>
    </xf>
    <xf numFmtId="0" fontId="0" fillId="2" borderId="1" xfId="0" applyNumberFormat="1" applyFont="1" applyFill="1" applyBorder="1" applyAlignment="1" quotePrefix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10" fillId="3" borderId="11" xfId="0" applyNumberFormat="1" applyFont="1" applyFill="1" applyBorder="1" applyAlignment="1" quotePrefix="1">
      <alignment horizontal="center"/>
    </xf>
    <xf numFmtId="0" fontId="10" fillId="4" borderId="12" xfId="0" applyNumberFormat="1" applyFont="1" applyFill="1" applyBorder="1" applyAlignment="1">
      <alignment/>
    </xf>
    <xf numFmtId="0" fontId="11" fillId="5" borderId="11" xfId="0" applyNumberFormat="1" applyFont="1" applyFill="1" applyBorder="1" applyAlignment="1">
      <alignment horizontal="center"/>
    </xf>
    <xf numFmtId="0" fontId="10" fillId="6" borderId="1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3" borderId="13" xfId="0" applyNumberFormat="1" applyFont="1" applyFill="1" applyBorder="1" applyAlignment="1">
      <alignment/>
    </xf>
    <xf numFmtId="0" fontId="4" fillId="7" borderId="14" xfId="0" applyNumberFormat="1" applyFont="1" applyFill="1" applyBorder="1" applyAlignment="1" quotePrefix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 quotePrefix="1">
      <alignment horizontal="center" vertical="center"/>
    </xf>
    <xf numFmtId="0" fontId="10" fillId="8" borderId="12" xfId="0" applyNumberFormat="1" applyFont="1" applyFill="1" applyBorder="1" applyAlignment="1">
      <alignment/>
    </xf>
    <xf numFmtId="0" fontId="10" fillId="7" borderId="15" xfId="0" applyNumberFormat="1" applyFont="1" applyFill="1" applyBorder="1" applyAlignment="1" quotePrefix="1">
      <alignment horizontal="center"/>
    </xf>
    <xf numFmtId="0" fontId="10" fillId="4" borderId="15" xfId="0" applyNumberFormat="1" applyFont="1" applyFill="1" applyBorder="1" applyAlignment="1" quotePrefix="1">
      <alignment horizontal="center"/>
    </xf>
    <xf numFmtId="0" fontId="10" fillId="7" borderId="12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11" fillId="10" borderId="11" xfId="0" applyNumberFormat="1" applyFont="1" applyFill="1" applyBorder="1" applyAlignment="1">
      <alignment horizontal="center"/>
    </xf>
    <xf numFmtId="0" fontId="5" fillId="10" borderId="17" xfId="0" applyNumberFormat="1" applyFont="1" applyFill="1" applyBorder="1" applyAlignment="1" quotePrefix="1">
      <alignment horizontal="center" vertical="center"/>
    </xf>
    <xf numFmtId="0" fontId="13" fillId="10" borderId="13" xfId="0" applyNumberFormat="1" applyFont="1" applyFill="1" applyBorder="1" applyAlignment="1">
      <alignment/>
    </xf>
    <xf numFmtId="0" fontId="6" fillId="11" borderId="12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1" fillId="2" borderId="3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10" fillId="6" borderId="12" xfId="0" applyNumberFormat="1" applyFont="1" applyFill="1" applyBorder="1" applyAlignment="1">
      <alignment/>
    </xf>
    <xf numFmtId="0" fontId="11" fillId="5" borderId="12" xfId="0" applyNumberFormat="1" applyFont="1" applyFill="1" applyBorder="1" applyAlignment="1">
      <alignment/>
    </xf>
    <xf numFmtId="0" fontId="4" fillId="8" borderId="17" xfId="0" applyNumberFormat="1" applyFont="1" applyFill="1" applyBorder="1" applyAlignment="1" quotePrefix="1">
      <alignment horizontal="center" vertical="center"/>
    </xf>
    <xf numFmtId="0" fontId="10" fillId="8" borderId="11" xfId="0" applyNumberFormat="1" applyFont="1" applyFill="1" applyBorder="1" applyAlignment="1" quotePrefix="1">
      <alignment horizontal="center"/>
    </xf>
    <xf numFmtId="0" fontId="5" fillId="5" borderId="16" xfId="0" applyNumberFormat="1" applyFont="1" applyFill="1" applyBorder="1" applyAlignment="1">
      <alignment horizontal="center"/>
    </xf>
    <xf numFmtId="0" fontId="4" fillId="6" borderId="16" xfId="0" applyNumberFormat="1" applyFont="1" applyFill="1" applyBorder="1" applyAlignment="1">
      <alignment horizontal="center"/>
    </xf>
    <xf numFmtId="0" fontId="11" fillId="12" borderId="12" xfId="0" applyNumberFormat="1" applyFont="1" applyFill="1" applyBorder="1" applyAlignment="1">
      <alignment/>
    </xf>
    <xf numFmtId="0" fontId="11" fillId="12" borderId="15" xfId="0" applyNumberFormat="1" applyFont="1" applyFill="1" applyBorder="1" applyAlignment="1" quotePrefix="1">
      <alignment horizontal="center"/>
    </xf>
    <xf numFmtId="0" fontId="5" fillId="12" borderId="16" xfId="0" applyNumberFormat="1" applyFont="1" applyFill="1" applyBorder="1" applyAlignment="1">
      <alignment horizontal="center"/>
    </xf>
    <xf numFmtId="0" fontId="5" fillId="12" borderId="14" xfId="0" applyNumberFormat="1" applyFont="1" applyFill="1" applyBorder="1" applyAlignment="1" quotePrefix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9" borderId="17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/>
    </xf>
    <xf numFmtId="0" fontId="11" fillId="9" borderId="11" xfId="0" applyFont="1" applyFill="1" applyBorder="1" applyAlignment="1">
      <alignment horizontal="center"/>
    </xf>
    <xf numFmtId="1" fontId="4" fillId="6" borderId="14" xfId="0" applyNumberFormat="1" applyFont="1" applyFill="1" applyBorder="1" applyAlignment="1" quotePrefix="1">
      <alignment horizontal="center" vertical="center"/>
    </xf>
    <xf numFmtId="1" fontId="4" fillId="3" borderId="17" xfId="0" applyNumberFormat="1" applyFont="1" applyFill="1" applyBorder="1" applyAlignment="1" quotePrefix="1">
      <alignment horizontal="center" vertical="center"/>
    </xf>
    <xf numFmtId="1" fontId="5" fillId="5" borderId="14" xfId="0" applyNumberFormat="1" applyFont="1" applyFill="1" applyBorder="1" applyAlignment="1" quotePrefix="1">
      <alignment horizontal="center" vertical="center"/>
    </xf>
    <xf numFmtId="0" fontId="5" fillId="10" borderId="21" xfId="0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8" fillId="5" borderId="22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4" fillId="8" borderId="25" xfId="0" applyFont="1" applyFill="1" applyBorder="1" applyAlignment="1">
      <alignment/>
    </xf>
    <xf numFmtId="0" fontId="5" fillId="12" borderId="25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8" fillId="12" borderId="24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11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/>
    </xf>
    <xf numFmtId="0" fontId="8" fillId="13" borderId="22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12" borderId="18" xfId="0" applyFont="1" applyFill="1" applyBorder="1" applyAlignment="1">
      <alignment/>
    </xf>
    <xf numFmtId="0" fontId="5" fillId="9" borderId="18" xfId="0" applyFont="1" applyFill="1" applyBorder="1" applyAlignment="1">
      <alignment/>
    </xf>
    <xf numFmtId="0" fontId="5" fillId="13" borderId="18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8" fillId="9" borderId="2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11" fillId="13" borderId="13" xfId="0" applyFont="1" applyFill="1" applyBorder="1" applyAlignment="1">
      <alignment/>
    </xf>
    <xf numFmtId="0" fontId="11" fillId="13" borderId="11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5" fillId="5" borderId="19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" fontId="4" fillId="6" borderId="28" xfId="0" applyNumberFormat="1" applyFont="1" applyFill="1" applyBorder="1" applyAlignment="1" quotePrefix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10" fillId="6" borderId="1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12" borderId="17" xfId="0" applyNumberFormat="1" applyFont="1" applyFill="1" applyBorder="1" applyAlignment="1" quotePrefix="1">
      <alignment horizontal="center" vertical="center"/>
    </xf>
    <xf numFmtId="0" fontId="10" fillId="3" borderId="12" xfId="0" applyNumberFormat="1" applyFont="1" applyFill="1" applyBorder="1" applyAlignment="1">
      <alignment/>
    </xf>
    <xf numFmtId="0" fontId="11" fillId="12" borderId="11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7" borderId="17" xfId="0" applyNumberFormat="1" applyFont="1" applyFill="1" applyBorder="1" applyAlignment="1" quotePrefix="1">
      <alignment horizontal="center" vertical="center"/>
    </xf>
    <xf numFmtId="0" fontId="10" fillId="7" borderId="11" xfId="0" applyNumberFormat="1" applyFont="1" applyFill="1" applyBorder="1" applyAlignment="1" quotePrefix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 quotePrefix="1">
      <alignment horizontal="center"/>
    </xf>
    <xf numFmtId="0" fontId="4" fillId="8" borderId="16" xfId="0" applyNumberFormat="1" applyFont="1" applyFill="1" applyBorder="1" applyAlignment="1">
      <alignment horizontal="center"/>
    </xf>
    <xf numFmtId="0" fontId="4" fillId="3" borderId="16" xfId="0" applyNumberFormat="1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12" borderId="19" xfId="0" applyNumberFormat="1" applyFont="1" applyFill="1" applyBorder="1" applyAlignment="1">
      <alignment horizontal="center"/>
    </xf>
    <xf numFmtId="1" fontId="5" fillId="5" borderId="17" xfId="0" applyNumberFormat="1" applyFont="1" applyFill="1" applyBorder="1" applyAlignment="1" quotePrefix="1">
      <alignment horizontal="center" vertical="center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6" borderId="19" xfId="0" applyNumberFormat="1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11" fillId="5" borderId="13" xfId="0" applyNumberFormat="1" applyFont="1" applyFill="1" applyBorder="1" applyAlignment="1">
      <alignment/>
    </xf>
    <xf numFmtId="0" fontId="1" fillId="2" borderId="10" xfId="0" applyNumberFormat="1" applyFont="1" applyFill="1" applyBorder="1" applyAlignment="1" quotePrefix="1">
      <alignment horizontal="center"/>
    </xf>
    <xf numFmtId="0" fontId="5" fillId="10" borderId="14" xfId="0" applyNumberFormat="1" applyFont="1" applyFill="1" applyBorder="1" applyAlignment="1" quotePrefix="1">
      <alignment horizontal="center" vertical="center"/>
    </xf>
    <xf numFmtId="0" fontId="5" fillId="10" borderId="16" xfId="0" applyNumberFormat="1" applyFont="1" applyFill="1" applyBorder="1" applyAlignment="1">
      <alignment horizontal="center"/>
    </xf>
    <xf numFmtId="0" fontId="11" fillId="13" borderId="12" xfId="0" applyFont="1" applyFill="1" applyBorder="1" applyAlignment="1">
      <alignment/>
    </xf>
    <xf numFmtId="181" fontId="4" fillId="8" borderId="14" xfId="0" applyNumberFormat="1" applyFont="1" applyFill="1" applyBorder="1" applyAlignment="1" quotePrefix="1">
      <alignment horizontal="center" vertical="center"/>
    </xf>
    <xf numFmtId="181" fontId="5" fillId="5" borderId="14" xfId="0" applyNumberFormat="1" applyFont="1" applyFill="1" applyBorder="1" applyAlignment="1" quotePrefix="1">
      <alignment horizontal="center" vertical="center"/>
    </xf>
    <xf numFmtId="1" fontId="4" fillId="4" borderId="17" xfId="0" applyNumberFormat="1" applyFont="1" applyFill="1" applyBorder="1" applyAlignment="1" quotePrefix="1">
      <alignment horizontal="center" vertical="center"/>
    </xf>
    <xf numFmtId="181" fontId="4" fillId="3" borderId="14" xfId="0" applyNumberFormat="1" applyFont="1" applyFill="1" applyBorder="1" applyAlignment="1" quotePrefix="1">
      <alignment horizontal="center" vertical="center"/>
    </xf>
    <xf numFmtId="1" fontId="5" fillId="9" borderId="14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/>
    </xf>
    <xf numFmtId="0" fontId="4" fillId="6" borderId="29" xfId="0" applyFont="1" applyFill="1" applyBorder="1" applyAlignment="1">
      <alignment/>
    </xf>
    <xf numFmtId="0" fontId="5" fillId="10" borderId="30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2" borderId="0" xfId="0" applyFill="1" applyBorder="1" applyAlignment="1">
      <alignment horizontal="center"/>
    </xf>
    <xf numFmtId="181" fontId="4" fillId="2" borderId="0" xfId="0" applyNumberFormat="1" applyFont="1" applyFill="1" applyBorder="1" applyAlignment="1" quotePrefix="1">
      <alignment horizontal="center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5" fillId="14" borderId="14" xfId="0" applyNumberFormat="1" applyFont="1" applyFill="1" applyBorder="1" applyAlignment="1" quotePrefix="1">
      <alignment horizontal="center" vertical="center"/>
    </xf>
    <xf numFmtId="181" fontId="4" fillId="6" borderId="14" xfId="0" applyNumberFormat="1" applyFont="1" applyFill="1" applyBorder="1" applyAlignment="1" quotePrefix="1">
      <alignment horizontal="center" vertical="center"/>
    </xf>
    <xf numFmtId="181" fontId="5" fillId="10" borderId="14" xfId="0" applyNumberFormat="1" applyFont="1" applyFill="1" applyBorder="1" applyAlignment="1" quotePrefix="1">
      <alignment horizontal="center" vertical="center"/>
    </xf>
    <xf numFmtId="181" fontId="5" fillId="13" borderId="14" xfId="0" applyNumberFormat="1" applyFont="1" applyFill="1" applyBorder="1" applyAlignment="1" quotePrefix="1">
      <alignment horizontal="center" vertical="center"/>
    </xf>
    <xf numFmtId="0" fontId="4" fillId="11" borderId="11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181" fontId="4" fillId="6" borderId="17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9" fillId="4" borderId="15" xfId="0" applyNumberFormat="1" applyFont="1" applyFill="1" applyBorder="1" applyAlignment="1" quotePrefix="1">
      <alignment horizontal="center"/>
    </xf>
    <xf numFmtId="49" fontId="4" fillId="7" borderId="14" xfId="17" applyNumberFormat="1" applyFont="1" applyFill="1" applyBorder="1" applyAlignment="1" quotePrefix="1">
      <alignment horizontal="center" vertical="center"/>
    </xf>
    <xf numFmtId="0" fontId="9" fillId="5" borderId="22" xfId="0" applyFont="1" applyFill="1" applyBorder="1" applyAlignment="1">
      <alignment horizontal="center"/>
    </xf>
    <xf numFmtId="1" fontId="4" fillId="3" borderId="14" xfId="0" applyNumberFormat="1" applyFont="1" applyFill="1" applyBorder="1" applyAlignment="1" quotePrefix="1">
      <alignment horizontal="center" vertical="center"/>
    </xf>
    <xf numFmtId="0" fontId="5" fillId="12" borderId="29" xfId="0" applyFont="1" applyFill="1" applyBorder="1" applyAlignment="1">
      <alignment/>
    </xf>
    <xf numFmtId="181" fontId="4" fillId="4" borderId="14" xfId="0" applyNumberFormat="1" applyFont="1" applyFill="1" applyBorder="1" applyAlignment="1" quotePrefix="1">
      <alignment horizontal="center" vertical="center"/>
    </xf>
    <xf numFmtId="1" fontId="5" fillId="9" borderId="14" xfId="0" applyNumberFormat="1" applyFont="1" applyFill="1" applyBorder="1" applyAlignment="1" quotePrefix="1">
      <alignment horizontal="center" vertical="center"/>
    </xf>
    <xf numFmtId="0" fontId="5" fillId="9" borderId="22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0" fillId="7" borderId="26" xfId="0" applyFont="1" applyFill="1" applyBorder="1" applyAlignment="1">
      <alignment horizontal="center"/>
    </xf>
    <xf numFmtId="0" fontId="4" fillId="7" borderId="21" xfId="0" applyFont="1" applyFill="1" applyBorder="1" applyAlignment="1">
      <alignment/>
    </xf>
    <xf numFmtId="1" fontId="4" fillId="7" borderId="17" xfId="0" applyNumberFormat="1" applyFont="1" applyFill="1" applyBorder="1" applyAlignment="1" quotePrefix="1">
      <alignment horizontal="center" vertical="center"/>
    </xf>
    <xf numFmtId="181" fontId="4" fillId="3" borderId="17" xfId="0" applyNumberFormat="1" applyFont="1" applyFill="1" applyBorder="1" applyAlignment="1" quotePrefix="1">
      <alignment horizontal="center" vertical="center"/>
    </xf>
    <xf numFmtId="0" fontId="5" fillId="9" borderId="32" xfId="0" applyFont="1" applyFill="1" applyBorder="1" applyAlignment="1">
      <alignment/>
    </xf>
    <xf numFmtId="0" fontId="4" fillId="6" borderId="33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5" fillId="10" borderId="19" xfId="0" applyFont="1" applyFill="1" applyBorder="1" applyAlignment="1">
      <alignment horizontal="center"/>
    </xf>
    <xf numFmtId="49" fontId="4" fillId="6" borderId="14" xfId="17" applyNumberFormat="1" applyFont="1" applyFill="1" applyBorder="1" applyAlignment="1" quotePrefix="1">
      <alignment horizontal="center" vertical="center"/>
    </xf>
    <xf numFmtId="0" fontId="4" fillId="4" borderId="16" xfId="0" applyNumberFormat="1" applyFont="1" applyFill="1" applyBorder="1" applyAlignment="1">
      <alignment horizontal="center"/>
    </xf>
    <xf numFmtId="0" fontId="13" fillId="10" borderId="12" xfId="0" applyNumberFormat="1" applyFont="1" applyFill="1" applyBorder="1" applyAlignment="1">
      <alignment/>
    </xf>
    <xf numFmtId="0" fontId="5" fillId="10" borderId="19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ont="1" applyFill="1" applyBorder="1" applyAlignment="1">
      <alignment/>
    </xf>
    <xf numFmtId="1" fontId="1" fillId="2" borderId="10" xfId="0" applyNumberFormat="1" applyFont="1" applyFill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center"/>
    </xf>
    <xf numFmtId="1" fontId="5" fillId="10" borderId="14" xfId="0" applyNumberFormat="1" applyFont="1" applyFill="1" applyBorder="1" applyAlignment="1">
      <alignment horizontal="center" vertical="center"/>
    </xf>
    <xf numFmtId="1" fontId="4" fillId="6" borderId="14" xfId="0" applyNumberFormat="1" applyFont="1" applyFill="1" applyBorder="1" applyAlignment="1">
      <alignment horizontal="center" vertical="center"/>
    </xf>
    <xf numFmtId="1" fontId="5" fillId="12" borderId="14" xfId="0" applyNumberFormat="1" applyFont="1" applyFill="1" applyBorder="1" applyAlignment="1">
      <alignment horizontal="center" vertical="center"/>
    </xf>
    <xf numFmtId="181" fontId="4" fillId="4" borderId="14" xfId="0" applyNumberFormat="1" applyFont="1" applyFill="1" applyBorder="1" applyAlignment="1">
      <alignment horizontal="center" vertical="center"/>
    </xf>
    <xf numFmtId="181" fontId="5" fillId="5" borderId="14" xfId="0" applyNumberFormat="1" applyFont="1" applyFill="1" applyBorder="1" applyAlignment="1">
      <alignment horizontal="center" vertical="center"/>
    </xf>
    <xf numFmtId="181" fontId="4" fillId="8" borderId="14" xfId="0" applyNumberFormat="1" applyFont="1" applyFill="1" applyBorder="1" applyAlignment="1">
      <alignment horizontal="center" vertical="center"/>
    </xf>
    <xf numFmtId="181" fontId="4" fillId="3" borderId="1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1" fontId="5" fillId="9" borderId="1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4" fillId="4" borderId="17" xfId="0" applyNumberFormat="1" applyFont="1" applyFill="1" applyBorder="1" applyAlignment="1">
      <alignment horizontal="center" vertical="center"/>
    </xf>
    <xf numFmtId="181" fontId="5" fillId="13" borderId="14" xfId="0" applyNumberFormat="1" applyFont="1" applyFill="1" applyBorder="1" applyAlignment="1">
      <alignment horizontal="center" vertical="center"/>
    </xf>
    <xf numFmtId="181" fontId="4" fillId="6" borderId="17" xfId="0" applyNumberFormat="1" applyFont="1" applyFill="1" applyBorder="1" applyAlignment="1">
      <alignment horizontal="center" vertical="center"/>
    </xf>
    <xf numFmtId="1" fontId="5" fillId="5" borderId="14" xfId="0" applyNumberFormat="1" applyFont="1" applyFill="1" applyBorder="1" applyAlignment="1">
      <alignment horizontal="center" vertical="center"/>
    </xf>
    <xf numFmtId="181" fontId="5" fillId="10" borderId="17" xfId="0" applyNumberFormat="1" applyFont="1" applyFill="1" applyBorder="1" applyAlignment="1">
      <alignment horizontal="center" vertical="center"/>
    </xf>
    <xf numFmtId="181" fontId="4" fillId="7" borderId="17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4" fillId="8" borderId="19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1" fontId="5" fillId="12" borderId="17" xfId="0" applyNumberFormat="1" applyFont="1" applyFill="1" applyBorder="1" applyAlignment="1">
      <alignment horizontal="center" vertical="center"/>
    </xf>
    <xf numFmtId="181" fontId="4" fillId="7" borderId="14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81" fontId="4" fillId="6" borderId="14" xfId="0" applyNumberFormat="1" applyFont="1" applyFill="1" applyBorder="1" applyAlignment="1">
      <alignment horizontal="center" vertical="center"/>
    </xf>
    <xf numFmtId="1" fontId="4" fillId="8" borderId="14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1" fontId="5" fillId="10" borderId="17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 vertical="center"/>
    </xf>
    <xf numFmtId="181" fontId="4" fillId="4" borderId="17" xfId="0" applyNumberFormat="1" applyFont="1" applyFill="1" applyBorder="1" applyAlignment="1">
      <alignment horizontal="center" vertical="center"/>
    </xf>
    <xf numFmtId="1" fontId="4" fillId="8" borderId="17" xfId="0" applyNumberFormat="1" applyFont="1" applyFill="1" applyBorder="1" applyAlignment="1">
      <alignment horizontal="center" vertical="center"/>
    </xf>
    <xf numFmtId="181" fontId="1" fillId="2" borderId="10" xfId="0" applyNumberFormat="1" applyFont="1" applyFill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center"/>
    </xf>
    <xf numFmtId="181" fontId="5" fillId="9" borderId="14" xfId="0" applyNumberFormat="1" applyFont="1" applyFill="1" applyBorder="1" applyAlignment="1">
      <alignment horizontal="center" vertical="center"/>
    </xf>
    <xf numFmtId="181" fontId="5" fillId="12" borderId="14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1" fontId="5" fillId="13" borderId="17" xfId="0" applyNumberFormat="1" applyFont="1" applyFill="1" applyBorder="1" applyAlignment="1">
      <alignment horizontal="center" vertical="center"/>
    </xf>
    <xf numFmtId="0" fontId="4" fillId="8" borderId="14" xfId="0" applyNumberFormat="1" applyFont="1" applyFill="1" applyBorder="1" applyAlignment="1" quotePrefix="1">
      <alignment horizontal="center" vertical="center"/>
    </xf>
    <xf numFmtId="0" fontId="4" fillId="4" borderId="17" xfId="0" applyNumberFormat="1" applyFont="1" applyFill="1" applyBorder="1" applyAlignment="1" quotePrefix="1">
      <alignment horizontal="center" vertical="center"/>
    </xf>
    <xf numFmtId="0" fontId="20" fillId="2" borderId="1" xfId="0" applyNumberFormat="1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 vertical="center"/>
    </xf>
    <xf numFmtId="1" fontId="5" fillId="10" borderId="14" xfId="0" applyNumberFormat="1" applyFont="1" applyFill="1" applyBorder="1" applyAlignment="1" quotePrefix="1">
      <alignment horizontal="center" vertical="center"/>
    </xf>
    <xf numFmtId="181" fontId="5" fillId="5" borderId="17" xfId="0" applyNumberFormat="1" applyFont="1" applyFill="1" applyBorder="1" applyAlignment="1" quotePrefix="1">
      <alignment horizontal="center" vertical="center"/>
    </xf>
    <xf numFmtId="1" fontId="4" fillId="4" borderId="14" xfId="0" applyNumberFormat="1" applyFont="1" applyFill="1" applyBorder="1" applyAlignment="1" quotePrefix="1">
      <alignment horizontal="center" vertical="center"/>
    </xf>
    <xf numFmtId="0" fontId="4" fillId="2" borderId="34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12" borderId="31" xfId="0" applyFont="1" applyFill="1" applyBorder="1" applyAlignment="1">
      <alignment horizontal="center"/>
    </xf>
    <xf numFmtId="0" fontId="9" fillId="9" borderId="32" xfId="0" applyFont="1" applyFill="1" applyBorder="1" applyAlignment="1">
      <alignment horizontal="center"/>
    </xf>
    <xf numFmtId="0" fontId="9" fillId="9" borderId="31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1" fontId="4" fillId="8" borderId="17" xfId="0" applyNumberFormat="1" applyFont="1" applyFill="1" applyBorder="1" applyAlignment="1" quotePrefix="1">
      <alignment horizontal="center" vertical="center"/>
    </xf>
    <xf numFmtId="0" fontId="1" fillId="6" borderId="3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1" fontId="5" fillId="12" borderId="14" xfId="0" applyNumberFormat="1" applyFont="1" applyFill="1" applyBorder="1" applyAlignment="1" quotePrefix="1">
      <alignment horizontal="center" vertical="center"/>
    </xf>
    <xf numFmtId="0" fontId="10" fillId="8" borderId="13" xfId="0" applyNumberFormat="1" applyFont="1" applyFill="1" applyBorder="1" applyAlignment="1">
      <alignment/>
    </xf>
    <xf numFmtId="0" fontId="5" fillId="14" borderId="17" xfId="0" applyNumberFormat="1" applyFont="1" applyFill="1" applyBorder="1" applyAlignment="1" quotePrefix="1">
      <alignment horizontal="center" vertical="center"/>
    </xf>
    <xf numFmtId="0" fontId="4" fillId="2" borderId="4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/>
    </xf>
    <xf numFmtId="1" fontId="5" fillId="9" borderId="17" xfId="0" applyNumberFormat="1" applyFont="1" applyFill="1" applyBorder="1" applyAlignment="1" quotePrefix="1">
      <alignment horizontal="center" vertical="center"/>
    </xf>
    <xf numFmtId="1" fontId="5" fillId="10" borderId="17" xfId="0" applyNumberFormat="1" applyFont="1" applyFill="1" applyBorder="1" applyAlignment="1" quotePrefix="1">
      <alignment horizontal="center" vertical="center"/>
    </xf>
    <xf numFmtId="181" fontId="4" fillId="7" borderId="14" xfId="17" applyNumberFormat="1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19" fillId="4" borderId="11" xfId="0" applyNumberFormat="1" applyFont="1" applyFill="1" applyBorder="1" applyAlignment="1" quotePrefix="1">
      <alignment horizontal="center"/>
    </xf>
    <xf numFmtId="0" fontId="4" fillId="2" borderId="20" xfId="0" applyFont="1" applyFill="1" applyBorder="1" applyAlignment="1">
      <alignment horizontal="center"/>
    </xf>
    <xf numFmtId="0" fontId="20" fillId="2" borderId="3" xfId="0" applyNumberFormat="1" applyFont="1" applyFill="1" applyBorder="1" applyAlignment="1">
      <alignment horizontal="left"/>
    </xf>
    <xf numFmtId="1" fontId="4" fillId="8" borderId="14" xfId="0" applyNumberFormat="1" applyFont="1" applyFill="1" applyBorder="1" applyAlignment="1" quotePrefix="1">
      <alignment horizontal="center" vertical="center"/>
    </xf>
    <xf numFmtId="0" fontId="5" fillId="9" borderId="18" xfId="0" applyFont="1" applyFill="1" applyBorder="1" applyAlignment="1">
      <alignment/>
    </xf>
    <xf numFmtId="0" fontId="5" fillId="10" borderId="18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12" borderId="18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5" fillId="13" borderId="18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9" fillId="5" borderId="32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1" fontId="4" fillId="7" borderId="14" xfId="0" applyNumberFormat="1" applyFont="1" applyFill="1" applyBorder="1" applyAlignment="1" quotePrefix="1">
      <alignment horizontal="center" vertical="center"/>
    </xf>
    <xf numFmtId="181" fontId="1" fillId="2" borderId="1" xfId="0" applyNumberFormat="1" applyFont="1" applyFill="1" applyBorder="1" applyAlignment="1">
      <alignment horizontal="center"/>
    </xf>
    <xf numFmtId="1" fontId="4" fillId="6" borderId="17" xfId="17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left"/>
    </xf>
    <xf numFmtId="1" fontId="4" fillId="7" borderId="17" xfId="0" applyNumberFormat="1" applyFont="1" applyFill="1" applyBorder="1" applyAlignment="1">
      <alignment horizontal="center" vertical="center"/>
    </xf>
    <xf numFmtId="181" fontId="5" fillId="10" borderId="14" xfId="0" applyNumberFormat="1" applyFont="1" applyFill="1" applyBorder="1" applyAlignment="1">
      <alignment horizontal="center" vertical="center"/>
    </xf>
    <xf numFmtId="181" fontId="5" fillId="12" borderId="17" xfId="0" applyNumberFormat="1" applyFont="1" applyFill="1" applyBorder="1" applyAlignment="1">
      <alignment horizontal="center" vertical="center"/>
    </xf>
    <xf numFmtId="181" fontId="5" fillId="5" borderId="17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181" fontId="1" fillId="2" borderId="1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11" fillId="12" borderId="13" xfId="0" applyNumberFormat="1" applyFont="1" applyFill="1" applyBorder="1" applyAlignment="1" quotePrefix="1">
      <alignment horizontal="center"/>
    </xf>
    <xf numFmtId="0" fontId="10" fillId="6" borderId="13" xfId="0" applyNumberFormat="1" applyFont="1" applyFill="1" applyBorder="1" applyAlignment="1">
      <alignment/>
    </xf>
    <xf numFmtId="181" fontId="4" fillId="3" borderId="1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181" fontId="5" fillId="9" borderId="1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181" fontId="0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1" fontId="4" fillId="4" borderId="17" xfId="0" applyNumberFormat="1" applyFont="1" applyFill="1" applyBorder="1" applyAlignment="1" quotePrefix="1">
      <alignment horizontal="center" vertical="center"/>
    </xf>
    <xf numFmtId="1" fontId="5" fillId="14" borderId="14" xfId="0" applyNumberFormat="1" applyFont="1" applyFill="1" applyBorder="1" applyAlignment="1" quotePrefix="1">
      <alignment horizontal="center" vertical="center"/>
    </xf>
    <xf numFmtId="1" fontId="5" fillId="13" borderId="14" xfId="0" applyNumberFormat="1" applyFont="1" applyFill="1" applyBorder="1" applyAlignment="1" quotePrefix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1" fontId="5" fillId="12" borderId="17" xfId="0" applyNumberFormat="1" applyFont="1" applyFill="1" applyBorder="1" applyAlignment="1" quotePrefix="1">
      <alignment horizontal="center" vertical="center"/>
    </xf>
    <xf numFmtId="181" fontId="5" fillId="10" borderId="17" xfId="0" applyNumberFormat="1" applyFont="1" applyFill="1" applyBorder="1" applyAlignment="1" quotePrefix="1">
      <alignment horizontal="center" vertical="center"/>
    </xf>
    <xf numFmtId="1" fontId="4" fillId="6" borderId="17" xfId="0" applyNumberFormat="1" applyFont="1" applyFill="1" applyBorder="1" applyAlignment="1" quotePrefix="1">
      <alignment horizontal="center" vertical="center"/>
    </xf>
    <xf numFmtId="0" fontId="4" fillId="6" borderId="22" xfId="0" applyFont="1" applyFill="1" applyBorder="1" applyAlignment="1">
      <alignment/>
    </xf>
    <xf numFmtId="0" fontId="1" fillId="6" borderId="22" xfId="0" applyFont="1" applyFill="1" applyBorder="1" applyAlignment="1">
      <alignment horizontal="center"/>
    </xf>
    <xf numFmtId="181" fontId="4" fillId="6" borderId="14" xfId="17" applyNumberFormat="1" applyFont="1" applyFill="1" applyBorder="1" applyAlignment="1">
      <alignment horizontal="center" vertical="center"/>
    </xf>
    <xf numFmtId="181" fontId="4" fillId="7" borderId="17" xfId="0" applyNumberFormat="1" applyFont="1" applyFill="1" applyBorder="1" applyAlignment="1" quotePrefix="1">
      <alignment horizontal="center" vertical="center"/>
    </xf>
    <xf numFmtId="0" fontId="20" fillId="2" borderId="10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1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0" fontId="4" fillId="2" borderId="25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6" borderId="37" xfId="0" applyFont="1" applyFill="1" applyBorder="1" applyAlignment="1">
      <alignment/>
    </xf>
    <xf numFmtId="0" fontId="1" fillId="6" borderId="38" xfId="0" applyFont="1" applyFill="1" applyBorder="1" applyAlignment="1">
      <alignment/>
    </xf>
    <xf numFmtId="0" fontId="0" fillId="8" borderId="39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0" fontId="1" fillId="6" borderId="4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4" borderId="24" xfId="0" applyFont="1" applyFill="1" applyBorder="1" applyAlignment="1">
      <alignment horizontal="center"/>
    </xf>
    <xf numFmtId="0" fontId="9" fillId="13" borderId="32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0" fontId="0" fillId="6" borderId="42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9" fillId="13" borderId="39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8" fillId="13" borderId="39" xfId="0" applyFont="1" applyFill="1" applyBorder="1" applyAlignment="1">
      <alignment horizontal="center"/>
    </xf>
    <xf numFmtId="0" fontId="8" fillId="13" borderId="26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6" fillId="13" borderId="12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5" fillId="8" borderId="11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6" fillId="12" borderId="12" xfId="0" applyFont="1" applyFill="1" applyBorder="1" applyAlignment="1">
      <alignment horizontal="center"/>
    </xf>
    <xf numFmtId="0" fontId="16" fillId="12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22" fillId="17" borderId="12" xfId="0" applyFont="1" applyFill="1" applyBorder="1" applyAlignment="1">
      <alignment horizontal="center"/>
    </xf>
    <xf numFmtId="0" fontId="22" fillId="17" borderId="13" xfId="0" applyFont="1" applyFill="1" applyBorder="1" applyAlignment="1">
      <alignment horizontal="center"/>
    </xf>
    <xf numFmtId="0" fontId="22" fillId="17" borderId="11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.7109375" style="0" customWidth="1"/>
    <col min="3" max="3" width="22.7109375" style="0" customWidth="1"/>
    <col min="4" max="5" width="3.7109375" style="0" customWidth="1"/>
    <col min="6" max="6" width="16.7109375" style="0" customWidth="1"/>
    <col min="7" max="7" width="3.7109375" style="0" customWidth="1"/>
    <col min="8" max="8" width="16.7109375" style="0" customWidth="1"/>
    <col min="9" max="9" width="3.7109375" style="0" customWidth="1"/>
    <col min="10" max="10" width="16.7109375" style="0" customWidth="1"/>
    <col min="11" max="18" width="3.57421875" style="0" customWidth="1"/>
  </cols>
  <sheetData>
    <row r="1" spans="1:26" ht="15" customHeight="1" thickBot="1">
      <c r="A1" s="430" t="s">
        <v>0</v>
      </c>
      <c r="B1" s="431"/>
      <c r="C1" s="431"/>
      <c r="D1" s="431"/>
      <c r="E1" s="431"/>
      <c r="F1" s="431"/>
      <c r="G1" s="431"/>
      <c r="H1" s="431"/>
      <c r="I1" s="432"/>
      <c r="J1" s="59" t="s">
        <v>34</v>
      </c>
      <c r="K1" s="65" t="s">
        <v>31</v>
      </c>
      <c r="L1" s="65" t="s">
        <v>14</v>
      </c>
      <c r="M1" s="65" t="s">
        <v>32</v>
      </c>
      <c r="N1" s="65" t="s">
        <v>15</v>
      </c>
      <c r="O1" s="65" t="s">
        <v>16</v>
      </c>
      <c r="P1" s="65" t="s">
        <v>17</v>
      </c>
      <c r="Q1" s="65" t="s">
        <v>18</v>
      </c>
      <c r="R1" s="45"/>
      <c r="S1" s="45"/>
      <c r="T1" s="45"/>
      <c r="U1" s="45"/>
      <c r="V1" s="45"/>
      <c r="W1" s="45"/>
      <c r="X1" s="45"/>
      <c r="Y1" s="45"/>
      <c r="Z1" s="45"/>
    </row>
    <row r="2" spans="1:26" ht="15" customHeight="1" thickBot="1">
      <c r="A2" s="401" t="s">
        <v>1</v>
      </c>
      <c r="B2" s="402"/>
      <c r="C2" s="439"/>
      <c r="D2" s="72"/>
      <c r="E2" s="71"/>
      <c r="F2" s="403" t="s">
        <v>2</v>
      </c>
      <c r="G2" s="395"/>
      <c r="H2" s="395"/>
      <c r="I2" s="396"/>
      <c r="J2" s="112" t="s">
        <v>51</v>
      </c>
      <c r="K2" s="106">
        <v>48</v>
      </c>
      <c r="L2" s="105">
        <v>14</v>
      </c>
      <c r="M2" s="105">
        <v>6</v>
      </c>
      <c r="N2" s="105">
        <v>7</v>
      </c>
      <c r="O2" s="105">
        <v>43</v>
      </c>
      <c r="P2" s="105">
        <v>28</v>
      </c>
      <c r="Q2" s="105">
        <v>15</v>
      </c>
      <c r="R2" s="45"/>
      <c r="S2" s="45"/>
      <c r="T2" s="45"/>
      <c r="U2" s="45"/>
      <c r="V2" s="45"/>
      <c r="W2" s="45"/>
      <c r="X2" s="45"/>
      <c r="Y2" s="45"/>
      <c r="Z2" s="45"/>
    </row>
    <row r="3" spans="1:26" ht="15" customHeight="1" thickBot="1">
      <c r="A3" s="7" t="s">
        <v>51</v>
      </c>
      <c r="B3" s="3" t="s">
        <v>13</v>
      </c>
      <c r="C3" s="9" t="s">
        <v>44</v>
      </c>
      <c r="D3" s="14">
        <v>1</v>
      </c>
      <c r="E3" s="22">
        <v>1</v>
      </c>
      <c r="F3" s="127" t="s">
        <v>47</v>
      </c>
      <c r="G3" s="2">
        <v>3</v>
      </c>
      <c r="H3" s="131" t="s">
        <v>51</v>
      </c>
      <c r="I3" s="2">
        <v>1</v>
      </c>
      <c r="J3" s="222" t="s">
        <v>47</v>
      </c>
      <c r="K3" s="197">
        <v>45</v>
      </c>
      <c r="L3" s="199">
        <v>13</v>
      </c>
      <c r="M3" s="199">
        <v>6</v>
      </c>
      <c r="N3" s="199">
        <v>8</v>
      </c>
      <c r="O3" s="199">
        <v>36</v>
      </c>
      <c r="P3" s="199">
        <v>29</v>
      </c>
      <c r="Q3" s="199">
        <v>7</v>
      </c>
      <c r="R3" s="45"/>
      <c r="S3" s="45"/>
      <c r="T3" s="45"/>
      <c r="U3" s="45"/>
      <c r="V3" s="45"/>
      <c r="W3" s="45"/>
      <c r="X3" s="45"/>
      <c r="Y3" s="45"/>
      <c r="Z3" s="45"/>
    </row>
    <row r="4" spans="1:26" ht="15" customHeight="1" thickBot="1">
      <c r="A4" s="4" t="s">
        <v>49</v>
      </c>
      <c r="B4" s="5" t="s">
        <v>13</v>
      </c>
      <c r="C4" s="11" t="s">
        <v>47</v>
      </c>
      <c r="D4" s="15">
        <v>1</v>
      </c>
      <c r="E4" s="18">
        <v>3</v>
      </c>
      <c r="F4" s="134" t="s">
        <v>53</v>
      </c>
      <c r="G4" s="25">
        <v>3</v>
      </c>
      <c r="H4" s="132" t="s">
        <v>46</v>
      </c>
      <c r="I4" s="2">
        <v>1</v>
      </c>
      <c r="J4" s="221" t="s">
        <v>52</v>
      </c>
      <c r="K4" s="137">
        <v>44</v>
      </c>
      <c r="L4" s="138">
        <v>13</v>
      </c>
      <c r="M4" s="138">
        <v>5</v>
      </c>
      <c r="N4" s="138">
        <v>9</v>
      </c>
      <c r="O4" s="138">
        <v>48</v>
      </c>
      <c r="P4" s="138">
        <v>39</v>
      </c>
      <c r="Q4" s="138">
        <v>9</v>
      </c>
      <c r="R4" s="45"/>
      <c r="S4" s="45"/>
      <c r="T4" s="45"/>
      <c r="U4" s="45"/>
      <c r="V4" s="45"/>
      <c r="W4" s="45"/>
      <c r="X4" s="45"/>
      <c r="Y4" s="45"/>
      <c r="Z4" s="45"/>
    </row>
    <row r="5" spans="1:26" ht="15" customHeight="1" thickBot="1">
      <c r="A5" s="4" t="s">
        <v>45</v>
      </c>
      <c r="B5" s="5" t="s">
        <v>13</v>
      </c>
      <c r="C5" s="11" t="s">
        <v>53</v>
      </c>
      <c r="D5" s="15">
        <v>0</v>
      </c>
      <c r="E5" s="18">
        <v>1</v>
      </c>
      <c r="F5" s="195" t="s">
        <v>48</v>
      </c>
      <c r="G5" s="25">
        <v>3</v>
      </c>
      <c r="H5" s="133" t="s">
        <v>52</v>
      </c>
      <c r="I5" s="2">
        <v>0</v>
      </c>
      <c r="J5" s="366" t="s">
        <v>48</v>
      </c>
      <c r="K5" s="367">
        <v>40</v>
      </c>
      <c r="L5" s="286">
        <v>10</v>
      </c>
      <c r="M5" s="286">
        <v>10</v>
      </c>
      <c r="N5" s="286">
        <v>7</v>
      </c>
      <c r="O5" s="286">
        <v>42</v>
      </c>
      <c r="P5" s="286">
        <v>38</v>
      </c>
      <c r="Q5" s="286">
        <v>4</v>
      </c>
      <c r="R5" s="45"/>
      <c r="S5" s="45"/>
      <c r="T5" s="45"/>
      <c r="U5" s="45"/>
      <c r="V5" s="45"/>
      <c r="W5" s="45"/>
      <c r="X5" s="45"/>
      <c r="Y5" s="45"/>
      <c r="Z5" s="45"/>
    </row>
    <row r="6" spans="1:26" ht="15" customHeight="1" thickBot="1">
      <c r="A6" s="4" t="s">
        <v>46</v>
      </c>
      <c r="B6" s="5" t="s">
        <v>13</v>
      </c>
      <c r="C6" s="11" t="s">
        <v>50</v>
      </c>
      <c r="D6" s="15">
        <v>1</v>
      </c>
      <c r="E6" s="18">
        <v>1</v>
      </c>
      <c r="F6" s="129" t="s">
        <v>44</v>
      </c>
      <c r="G6" s="25">
        <v>1</v>
      </c>
      <c r="H6" s="130" t="s">
        <v>45</v>
      </c>
      <c r="I6" s="2">
        <v>0</v>
      </c>
      <c r="J6" s="110" t="s">
        <v>44</v>
      </c>
      <c r="K6" s="109">
        <v>38</v>
      </c>
      <c r="L6" s="108">
        <v>9</v>
      </c>
      <c r="M6" s="108">
        <v>11</v>
      </c>
      <c r="N6" s="108">
        <v>7</v>
      </c>
      <c r="O6" s="108">
        <v>40</v>
      </c>
      <c r="P6" s="108">
        <v>38</v>
      </c>
      <c r="Q6" s="107">
        <v>2</v>
      </c>
      <c r="R6" s="45"/>
      <c r="S6" s="45"/>
      <c r="T6" s="45"/>
      <c r="U6" s="45"/>
      <c r="V6" s="45"/>
      <c r="W6" s="45"/>
      <c r="X6" s="45"/>
      <c r="Y6" s="45"/>
      <c r="Z6" s="45"/>
    </row>
    <row r="7" spans="1:26" ht="15" customHeight="1" thickBot="1">
      <c r="A7" s="6" t="s">
        <v>48</v>
      </c>
      <c r="B7" s="8" t="s">
        <v>33</v>
      </c>
      <c r="C7" s="12" t="s">
        <v>52</v>
      </c>
      <c r="D7" s="16">
        <v>2</v>
      </c>
      <c r="E7" s="23">
        <v>1</v>
      </c>
      <c r="F7" s="196" t="s">
        <v>50</v>
      </c>
      <c r="G7" s="66">
        <v>1</v>
      </c>
      <c r="H7" s="136" t="s">
        <v>49</v>
      </c>
      <c r="I7" s="13">
        <v>0</v>
      </c>
      <c r="J7" s="224" t="s">
        <v>45</v>
      </c>
      <c r="K7" s="120">
        <v>38</v>
      </c>
      <c r="L7" s="119">
        <v>11</v>
      </c>
      <c r="M7" s="119">
        <v>5</v>
      </c>
      <c r="N7" s="119">
        <v>11</v>
      </c>
      <c r="O7" s="119">
        <v>37</v>
      </c>
      <c r="P7" s="119">
        <v>36</v>
      </c>
      <c r="Q7" s="223">
        <v>1</v>
      </c>
      <c r="R7" s="45"/>
      <c r="S7" s="45"/>
      <c r="T7" s="45"/>
      <c r="U7" s="45"/>
      <c r="V7" s="45"/>
      <c r="W7" s="45"/>
      <c r="X7" s="45"/>
      <c r="Y7" s="45"/>
      <c r="Z7" s="45"/>
    </row>
    <row r="8" spans="1:26" ht="15" customHeight="1" thickBot="1">
      <c r="A8" s="453" t="s">
        <v>3</v>
      </c>
      <c r="B8" s="454"/>
      <c r="C8" s="454"/>
      <c r="D8" s="63"/>
      <c r="E8" s="64"/>
      <c r="F8" s="403" t="s">
        <v>2</v>
      </c>
      <c r="G8" s="395"/>
      <c r="H8" s="395"/>
      <c r="I8" s="396"/>
      <c r="J8" s="102" t="s">
        <v>50</v>
      </c>
      <c r="K8" s="118">
        <v>38</v>
      </c>
      <c r="L8" s="117">
        <v>10</v>
      </c>
      <c r="M8" s="117">
        <v>8</v>
      </c>
      <c r="N8" s="117">
        <v>9</v>
      </c>
      <c r="O8" s="117">
        <v>30</v>
      </c>
      <c r="P8" s="117">
        <v>40</v>
      </c>
      <c r="Q8" s="116">
        <v>-10</v>
      </c>
      <c r="R8" s="45"/>
      <c r="S8" s="45"/>
      <c r="T8" s="45"/>
      <c r="U8" s="45"/>
      <c r="V8" s="45"/>
      <c r="W8" s="45"/>
      <c r="X8" s="45"/>
      <c r="Y8" s="45"/>
      <c r="Z8" s="45"/>
    </row>
    <row r="9" spans="1:26" ht="15" customHeight="1" thickBot="1">
      <c r="A9" s="7" t="s">
        <v>49</v>
      </c>
      <c r="B9" s="3" t="s">
        <v>13</v>
      </c>
      <c r="C9" s="9" t="s">
        <v>51</v>
      </c>
      <c r="D9" s="15">
        <v>1</v>
      </c>
      <c r="E9" s="18">
        <v>1</v>
      </c>
      <c r="F9" s="128" t="s">
        <v>48</v>
      </c>
      <c r="G9" s="19">
        <v>6</v>
      </c>
      <c r="H9" s="194" t="s">
        <v>51</v>
      </c>
      <c r="I9" s="10">
        <v>2</v>
      </c>
      <c r="J9" s="111" t="s">
        <v>46</v>
      </c>
      <c r="K9" s="113">
        <v>30</v>
      </c>
      <c r="L9" s="114">
        <v>7</v>
      </c>
      <c r="M9" s="114">
        <v>9</v>
      </c>
      <c r="N9" s="114">
        <v>11</v>
      </c>
      <c r="O9" s="114">
        <v>35</v>
      </c>
      <c r="P9" s="114">
        <v>36</v>
      </c>
      <c r="Q9" s="115">
        <v>-1</v>
      </c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 thickBot="1">
      <c r="A10" s="4" t="s">
        <v>44</v>
      </c>
      <c r="B10" s="5" t="s">
        <v>13</v>
      </c>
      <c r="C10" s="11" t="s">
        <v>45</v>
      </c>
      <c r="D10" s="15">
        <v>1</v>
      </c>
      <c r="E10" s="18">
        <v>1</v>
      </c>
      <c r="F10" s="127" t="s">
        <v>47</v>
      </c>
      <c r="G10" s="20">
        <v>4</v>
      </c>
      <c r="H10" s="132" t="s">
        <v>46</v>
      </c>
      <c r="I10" s="2">
        <v>2</v>
      </c>
      <c r="J10" s="123" t="s">
        <v>53</v>
      </c>
      <c r="K10" s="124">
        <v>29</v>
      </c>
      <c r="L10" s="125">
        <v>7</v>
      </c>
      <c r="M10" s="125">
        <v>8</v>
      </c>
      <c r="N10" s="125">
        <v>12</v>
      </c>
      <c r="O10" s="125">
        <v>39</v>
      </c>
      <c r="P10" s="125">
        <v>44</v>
      </c>
      <c r="Q10" s="126">
        <v>-5</v>
      </c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 thickBot="1">
      <c r="A11" s="4" t="s">
        <v>47</v>
      </c>
      <c r="B11" s="5" t="s">
        <v>13</v>
      </c>
      <c r="C11" s="11" t="s">
        <v>46</v>
      </c>
      <c r="D11" s="15">
        <v>1</v>
      </c>
      <c r="E11" s="18">
        <v>1</v>
      </c>
      <c r="F11" s="134" t="s">
        <v>53</v>
      </c>
      <c r="G11" s="20">
        <v>3</v>
      </c>
      <c r="H11" s="135" t="s">
        <v>50</v>
      </c>
      <c r="I11" s="2">
        <v>1</v>
      </c>
      <c r="J11" s="103" t="s">
        <v>49</v>
      </c>
      <c r="K11" s="104">
        <v>17</v>
      </c>
      <c r="L11" s="216">
        <v>3</v>
      </c>
      <c r="M11" s="216">
        <v>8</v>
      </c>
      <c r="N11" s="216">
        <v>16</v>
      </c>
      <c r="O11" s="216">
        <v>18</v>
      </c>
      <c r="P11" s="216">
        <v>37</v>
      </c>
      <c r="Q11" s="216">
        <v>-19</v>
      </c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" customHeight="1" thickBot="1">
      <c r="A12" s="4" t="s">
        <v>53</v>
      </c>
      <c r="B12" s="5" t="s">
        <v>33</v>
      </c>
      <c r="C12" s="11" t="s">
        <v>48</v>
      </c>
      <c r="D12" s="15">
        <v>3</v>
      </c>
      <c r="E12" s="18">
        <v>4</v>
      </c>
      <c r="F12" s="133" t="s">
        <v>52</v>
      </c>
      <c r="G12" s="25">
        <v>3</v>
      </c>
      <c r="H12" s="130" t="s">
        <v>45</v>
      </c>
      <c r="I12" s="2">
        <v>1</v>
      </c>
      <c r="J12" s="378"/>
      <c r="K12" s="379"/>
      <c r="L12" s="380"/>
      <c r="M12" s="380"/>
      <c r="N12" s="380"/>
      <c r="O12" s="380"/>
      <c r="P12" s="380"/>
      <c r="Q12" s="381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" customHeight="1" thickBot="1">
      <c r="A13" s="6" t="s">
        <v>52</v>
      </c>
      <c r="B13" s="8" t="s">
        <v>13</v>
      </c>
      <c r="C13" s="12" t="s">
        <v>50</v>
      </c>
      <c r="D13" s="15">
        <v>1</v>
      </c>
      <c r="E13" s="18">
        <v>0</v>
      </c>
      <c r="F13" s="129" t="s">
        <v>44</v>
      </c>
      <c r="G13" s="66">
        <v>2</v>
      </c>
      <c r="H13" s="136" t="s">
        <v>49</v>
      </c>
      <c r="I13" s="13">
        <v>1</v>
      </c>
      <c r="J13" s="448" t="s">
        <v>37</v>
      </c>
      <c r="K13" s="449"/>
      <c r="L13" s="449"/>
      <c r="M13" s="449"/>
      <c r="N13" s="449"/>
      <c r="O13" s="449"/>
      <c r="P13" s="449"/>
      <c r="Q13" s="450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" customHeight="1" thickBot="1">
      <c r="A14" s="401" t="s">
        <v>4</v>
      </c>
      <c r="B14" s="402"/>
      <c r="C14" s="402"/>
      <c r="D14" s="63"/>
      <c r="E14" s="64"/>
      <c r="F14" s="403" t="s">
        <v>2</v>
      </c>
      <c r="G14" s="395"/>
      <c r="H14" s="395"/>
      <c r="I14" s="396"/>
      <c r="J14" s="451" t="s">
        <v>35</v>
      </c>
      <c r="K14" s="452"/>
      <c r="L14" s="451" t="s">
        <v>34</v>
      </c>
      <c r="M14" s="452"/>
      <c r="N14" s="452"/>
      <c r="O14" s="452"/>
      <c r="P14" s="122" t="s">
        <v>36</v>
      </c>
      <c r="Q14" s="210" t="s">
        <v>15</v>
      </c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 thickBot="1">
      <c r="A15" s="7" t="s">
        <v>51</v>
      </c>
      <c r="B15" s="3" t="s">
        <v>13</v>
      </c>
      <c r="C15" s="9" t="s">
        <v>45</v>
      </c>
      <c r="D15" s="14">
        <v>2</v>
      </c>
      <c r="E15" s="22">
        <v>3</v>
      </c>
      <c r="F15" s="128" t="s">
        <v>48</v>
      </c>
      <c r="G15" s="19">
        <v>9</v>
      </c>
      <c r="H15" s="130" t="s">
        <v>45</v>
      </c>
      <c r="I15" s="25">
        <v>4</v>
      </c>
      <c r="J15" s="443" t="s">
        <v>373</v>
      </c>
      <c r="K15" s="444"/>
      <c r="L15" s="382" t="s">
        <v>320</v>
      </c>
      <c r="M15" s="386"/>
      <c r="N15" s="386"/>
      <c r="O15" s="383"/>
      <c r="P15" s="300">
        <v>22</v>
      </c>
      <c r="Q15" s="300">
        <v>27</v>
      </c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 customHeight="1" thickBot="1">
      <c r="A16" s="4" t="s">
        <v>46</v>
      </c>
      <c r="B16" s="5" t="s">
        <v>13</v>
      </c>
      <c r="C16" s="11" t="s">
        <v>49</v>
      </c>
      <c r="D16" s="15">
        <v>1</v>
      </c>
      <c r="E16" s="18">
        <v>0</v>
      </c>
      <c r="F16" s="133" t="s">
        <v>52</v>
      </c>
      <c r="G16" s="20">
        <v>6</v>
      </c>
      <c r="H16" s="194" t="s">
        <v>51</v>
      </c>
      <c r="I16" s="25">
        <v>2</v>
      </c>
      <c r="J16" s="445" t="s">
        <v>375</v>
      </c>
      <c r="K16" s="446"/>
      <c r="L16" s="445" t="s">
        <v>259</v>
      </c>
      <c r="M16" s="447"/>
      <c r="N16" s="447"/>
      <c r="O16" s="446"/>
      <c r="P16" s="124">
        <v>17</v>
      </c>
      <c r="Q16" s="124">
        <v>22</v>
      </c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" customHeight="1" thickBot="1">
      <c r="A17" s="4" t="s">
        <v>48</v>
      </c>
      <c r="B17" s="5" t="s">
        <v>13</v>
      </c>
      <c r="C17" s="11" t="s">
        <v>44</v>
      </c>
      <c r="D17" s="15">
        <v>2</v>
      </c>
      <c r="E17" s="18">
        <v>1</v>
      </c>
      <c r="F17" s="132" t="s">
        <v>46</v>
      </c>
      <c r="G17" s="2">
        <v>5</v>
      </c>
      <c r="H17" s="135" t="s">
        <v>50</v>
      </c>
      <c r="I17" s="25">
        <v>2</v>
      </c>
      <c r="J17" s="440" t="s">
        <v>380</v>
      </c>
      <c r="K17" s="441"/>
      <c r="L17" s="440" t="s">
        <v>258</v>
      </c>
      <c r="M17" s="442"/>
      <c r="N17" s="442"/>
      <c r="O17" s="441"/>
      <c r="P17" s="197">
        <v>15</v>
      </c>
      <c r="Q17" s="197">
        <v>20</v>
      </c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" customHeight="1" thickBot="1">
      <c r="A18" s="4" t="s">
        <v>52</v>
      </c>
      <c r="B18" s="5" t="s">
        <v>33</v>
      </c>
      <c r="C18" s="11" t="s">
        <v>47</v>
      </c>
      <c r="D18" s="15">
        <v>3</v>
      </c>
      <c r="E18" s="18">
        <v>2</v>
      </c>
      <c r="F18" s="134" t="s">
        <v>53</v>
      </c>
      <c r="G18" s="20">
        <v>4</v>
      </c>
      <c r="H18" s="129" t="s">
        <v>44</v>
      </c>
      <c r="I18" s="25">
        <v>2</v>
      </c>
      <c r="J18" s="398" t="s">
        <v>374</v>
      </c>
      <c r="K18" s="404"/>
      <c r="L18" s="398" t="s">
        <v>455</v>
      </c>
      <c r="M18" s="405"/>
      <c r="N18" s="405"/>
      <c r="O18" s="404"/>
      <c r="P18" s="105">
        <v>15</v>
      </c>
      <c r="Q18" s="105">
        <v>21</v>
      </c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" customHeight="1" thickBot="1">
      <c r="A19" s="6" t="s">
        <v>50</v>
      </c>
      <c r="B19" s="8" t="s">
        <v>13</v>
      </c>
      <c r="C19" s="12" t="s">
        <v>53</v>
      </c>
      <c r="D19" s="15">
        <v>2</v>
      </c>
      <c r="E19" s="18">
        <v>2</v>
      </c>
      <c r="F19" s="127" t="s">
        <v>47</v>
      </c>
      <c r="G19" s="25">
        <v>4</v>
      </c>
      <c r="H19" s="136" t="s">
        <v>49</v>
      </c>
      <c r="I19" s="66">
        <v>1</v>
      </c>
      <c r="J19" s="427" t="s">
        <v>385</v>
      </c>
      <c r="K19" s="428"/>
      <c r="L19" s="427" t="s">
        <v>453</v>
      </c>
      <c r="M19" s="429"/>
      <c r="N19" s="429"/>
      <c r="O19" s="428"/>
      <c r="P19" s="138">
        <v>14</v>
      </c>
      <c r="Q19" s="138">
        <v>21</v>
      </c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" customHeight="1" thickBot="1">
      <c r="A20" s="401" t="s">
        <v>5</v>
      </c>
      <c r="B20" s="402"/>
      <c r="C20" s="402"/>
      <c r="D20" s="63"/>
      <c r="E20" s="64"/>
      <c r="F20" s="403" t="s">
        <v>2</v>
      </c>
      <c r="G20" s="395"/>
      <c r="H20" s="395"/>
      <c r="I20" s="395"/>
      <c r="J20" s="409" t="s">
        <v>383</v>
      </c>
      <c r="K20" s="410"/>
      <c r="L20" s="409" t="s">
        <v>319</v>
      </c>
      <c r="M20" s="411"/>
      <c r="N20" s="411"/>
      <c r="O20" s="410"/>
      <c r="P20" s="288">
        <v>12</v>
      </c>
      <c r="Q20" s="288">
        <v>24</v>
      </c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" customHeight="1" thickBot="1">
      <c r="A21" s="7" t="s">
        <v>51</v>
      </c>
      <c r="B21" s="3" t="s">
        <v>13</v>
      </c>
      <c r="C21" s="9" t="s">
        <v>46</v>
      </c>
      <c r="D21" s="14">
        <v>2</v>
      </c>
      <c r="E21" s="22">
        <v>1</v>
      </c>
      <c r="F21" s="133" t="s">
        <v>52</v>
      </c>
      <c r="G21" s="19">
        <v>9</v>
      </c>
      <c r="H21" s="218" t="s">
        <v>46</v>
      </c>
      <c r="I21" s="25">
        <v>5</v>
      </c>
      <c r="J21" s="427" t="s">
        <v>384</v>
      </c>
      <c r="K21" s="428"/>
      <c r="L21" s="427" t="s">
        <v>453</v>
      </c>
      <c r="M21" s="429"/>
      <c r="N21" s="429"/>
      <c r="O21" s="428"/>
      <c r="P21" s="138">
        <v>12</v>
      </c>
      <c r="Q21" s="138">
        <v>25</v>
      </c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" customHeight="1" thickBot="1">
      <c r="A22" s="4" t="s">
        <v>45</v>
      </c>
      <c r="B22" s="5" t="s">
        <v>13</v>
      </c>
      <c r="C22" s="11" t="s">
        <v>48</v>
      </c>
      <c r="D22" s="15">
        <v>1</v>
      </c>
      <c r="E22" s="18">
        <v>0</v>
      </c>
      <c r="F22" s="128" t="s">
        <v>48</v>
      </c>
      <c r="G22" s="20">
        <v>9</v>
      </c>
      <c r="H22" s="131" t="s">
        <v>51</v>
      </c>
      <c r="I22" s="25">
        <v>5</v>
      </c>
      <c r="J22" s="398" t="s">
        <v>399</v>
      </c>
      <c r="K22" s="404"/>
      <c r="L22" s="398" t="s">
        <v>455</v>
      </c>
      <c r="M22" s="405"/>
      <c r="N22" s="405"/>
      <c r="O22" s="404"/>
      <c r="P22" s="287">
        <v>9</v>
      </c>
      <c r="Q22" s="287">
        <v>19</v>
      </c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" customHeight="1" thickBot="1">
      <c r="A23" s="4" t="s">
        <v>49</v>
      </c>
      <c r="B23" s="5" t="s">
        <v>33</v>
      </c>
      <c r="C23" s="11" t="s">
        <v>52</v>
      </c>
      <c r="D23" s="15">
        <v>1</v>
      </c>
      <c r="E23" s="18">
        <v>2</v>
      </c>
      <c r="F23" s="127" t="s">
        <v>47</v>
      </c>
      <c r="G23" s="2">
        <v>7</v>
      </c>
      <c r="H23" s="134" t="s">
        <v>53</v>
      </c>
      <c r="I23" s="25">
        <v>4</v>
      </c>
      <c r="J23" s="409" t="s">
        <v>378</v>
      </c>
      <c r="K23" s="410"/>
      <c r="L23" s="409" t="s">
        <v>319</v>
      </c>
      <c r="M23" s="411"/>
      <c r="N23" s="411"/>
      <c r="O23" s="410"/>
      <c r="P23" s="301">
        <v>9</v>
      </c>
      <c r="Q23" s="301">
        <v>21</v>
      </c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" customHeight="1" thickBot="1">
      <c r="A24" s="4" t="s">
        <v>53</v>
      </c>
      <c r="B24" s="5" t="s">
        <v>33</v>
      </c>
      <c r="C24" s="11" t="s">
        <v>44</v>
      </c>
      <c r="D24" s="15">
        <v>2</v>
      </c>
      <c r="E24" s="18">
        <v>4</v>
      </c>
      <c r="F24" s="130" t="s">
        <v>45</v>
      </c>
      <c r="G24" s="25">
        <v>7</v>
      </c>
      <c r="H24" s="135" t="s">
        <v>50</v>
      </c>
      <c r="I24" s="25">
        <v>2</v>
      </c>
      <c r="J24" s="398" t="s">
        <v>511</v>
      </c>
      <c r="K24" s="404"/>
      <c r="L24" s="398" t="s">
        <v>455</v>
      </c>
      <c r="M24" s="405"/>
      <c r="N24" s="405"/>
      <c r="O24" s="404"/>
      <c r="P24" s="287">
        <v>8</v>
      </c>
      <c r="Q24" s="287">
        <v>11</v>
      </c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" customHeight="1" thickBot="1">
      <c r="A25" s="6" t="s">
        <v>47</v>
      </c>
      <c r="B25" s="8" t="s">
        <v>13</v>
      </c>
      <c r="C25" s="12" t="s">
        <v>50</v>
      </c>
      <c r="D25" s="16">
        <v>3</v>
      </c>
      <c r="E25" s="23">
        <v>1</v>
      </c>
      <c r="F25" s="129" t="s">
        <v>44</v>
      </c>
      <c r="G25" s="2">
        <v>5</v>
      </c>
      <c r="H25" s="136" t="s">
        <v>49</v>
      </c>
      <c r="I25" s="66">
        <v>1</v>
      </c>
      <c r="J25" s="412" t="s">
        <v>379</v>
      </c>
      <c r="K25" s="413"/>
      <c r="L25" s="412" t="s">
        <v>320</v>
      </c>
      <c r="M25" s="414"/>
      <c r="N25" s="414"/>
      <c r="O25" s="413"/>
      <c r="P25" s="198">
        <v>8</v>
      </c>
      <c r="Q25" s="198">
        <v>15</v>
      </c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" customHeight="1" thickBot="1">
      <c r="A26" s="401" t="s">
        <v>6</v>
      </c>
      <c r="B26" s="402"/>
      <c r="C26" s="402"/>
      <c r="D26" s="70"/>
      <c r="E26" s="71"/>
      <c r="F26" s="403" t="s">
        <v>2</v>
      </c>
      <c r="G26" s="395"/>
      <c r="H26" s="395"/>
      <c r="I26" s="395"/>
      <c r="J26" s="412" t="s">
        <v>386</v>
      </c>
      <c r="K26" s="413"/>
      <c r="L26" s="412" t="s">
        <v>320</v>
      </c>
      <c r="M26" s="414"/>
      <c r="N26" s="414"/>
      <c r="O26" s="413"/>
      <c r="P26" s="286">
        <v>8</v>
      </c>
      <c r="Q26" s="286">
        <v>19</v>
      </c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" customHeight="1" thickBot="1">
      <c r="A27" s="7" t="s">
        <v>48</v>
      </c>
      <c r="B27" s="3" t="s">
        <v>13</v>
      </c>
      <c r="C27" s="9" t="s">
        <v>51</v>
      </c>
      <c r="D27" s="14">
        <v>3</v>
      </c>
      <c r="E27" s="22">
        <v>1</v>
      </c>
      <c r="F27" s="228" t="s">
        <v>48</v>
      </c>
      <c r="G27" s="10">
        <v>12</v>
      </c>
      <c r="H27" s="229" t="s">
        <v>45</v>
      </c>
      <c r="I27" s="25">
        <v>7</v>
      </c>
      <c r="J27" s="415" t="s">
        <v>381</v>
      </c>
      <c r="K27" s="416"/>
      <c r="L27" s="415" t="s">
        <v>258</v>
      </c>
      <c r="M27" s="417"/>
      <c r="N27" s="417"/>
      <c r="O27" s="416"/>
      <c r="P27" s="290">
        <v>8</v>
      </c>
      <c r="Q27" s="290">
        <v>22</v>
      </c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" customHeight="1" thickBot="1">
      <c r="A28" s="4" t="s">
        <v>52</v>
      </c>
      <c r="B28" s="5" t="s">
        <v>13</v>
      </c>
      <c r="C28" s="11" t="s">
        <v>46</v>
      </c>
      <c r="D28" s="15">
        <v>0</v>
      </c>
      <c r="E28" s="18">
        <v>3</v>
      </c>
      <c r="F28" s="227" t="s">
        <v>52</v>
      </c>
      <c r="G28" s="2">
        <v>9</v>
      </c>
      <c r="H28" s="129" t="s">
        <v>44</v>
      </c>
      <c r="I28" s="25">
        <v>6</v>
      </c>
      <c r="J28" s="433" t="s">
        <v>406</v>
      </c>
      <c r="K28" s="434"/>
      <c r="L28" s="433" t="s">
        <v>321</v>
      </c>
      <c r="M28" s="435"/>
      <c r="N28" s="435"/>
      <c r="O28" s="434"/>
      <c r="P28" s="293">
        <v>8</v>
      </c>
      <c r="Q28" s="293">
        <v>22</v>
      </c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" customHeight="1" thickBot="1">
      <c r="A29" s="4" t="s">
        <v>53</v>
      </c>
      <c r="B29" s="5" t="s">
        <v>13</v>
      </c>
      <c r="C29" s="11" t="s">
        <v>49</v>
      </c>
      <c r="D29" s="15">
        <v>2</v>
      </c>
      <c r="E29" s="18">
        <v>0</v>
      </c>
      <c r="F29" s="132" t="s">
        <v>46</v>
      </c>
      <c r="G29" s="2">
        <v>8</v>
      </c>
      <c r="H29" s="135" t="s">
        <v>50</v>
      </c>
      <c r="I29" s="25">
        <v>5</v>
      </c>
      <c r="J29" s="424" t="s">
        <v>387</v>
      </c>
      <c r="K29" s="425"/>
      <c r="L29" s="424" t="s">
        <v>454</v>
      </c>
      <c r="M29" s="426"/>
      <c r="N29" s="426"/>
      <c r="O29" s="425"/>
      <c r="P29" s="119">
        <v>7</v>
      </c>
      <c r="Q29" s="119">
        <v>19</v>
      </c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" customHeight="1" thickBot="1">
      <c r="A30" s="4" t="s">
        <v>50</v>
      </c>
      <c r="B30" s="5" t="s">
        <v>33</v>
      </c>
      <c r="C30" s="11" t="s">
        <v>45</v>
      </c>
      <c r="D30" s="15">
        <v>3</v>
      </c>
      <c r="E30" s="18">
        <v>2</v>
      </c>
      <c r="F30" s="127" t="s">
        <v>47</v>
      </c>
      <c r="G30" s="2">
        <v>8</v>
      </c>
      <c r="H30" s="131" t="s">
        <v>51</v>
      </c>
      <c r="I30" s="25">
        <v>5</v>
      </c>
      <c r="J30" s="424" t="s">
        <v>389</v>
      </c>
      <c r="K30" s="425"/>
      <c r="L30" s="424" t="s">
        <v>454</v>
      </c>
      <c r="M30" s="426"/>
      <c r="N30" s="426"/>
      <c r="O30" s="425"/>
      <c r="P30" s="119">
        <v>7</v>
      </c>
      <c r="Q30" s="119">
        <v>19</v>
      </c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 customHeight="1" thickBot="1">
      <c r="A31" s="6" t="s">
        <v>44</v>
      </c>
      <c r="B31" s="8" t="s">
        <v>13</v>
      </c>
      <c r="C31" s="12" t="s">
        <v>47</v>
      </c>
      <c r="D31" s="16">
        <v>0</v>
      </c>
      <c r="E31" s="23">
        <v>0</v>
      </c>
      <c r="F31" s="134" t="s">
        <v>53</v>
      </c>
      <c r="G31" s="13">
        <v>7</v>
      </c>
      <c r="H31" s="136" t="s">
        <v>49</v>
      </c>
      <c r="I31" s="66">
        <v>1</v>
      </c>
      <c r="J31" s="433" t="s">
        <v>391</v>
      </c>
      <c r="K31" s="434"/>
      <c r="L31" s="433" t="s">
        <v>321</v>
      </c>
      <c r="M31" s="435"/>
      <c r="N31" s="435"/>
      <c r="O31" s="434"/>
      <c r="P31" s="293">
        <v>7</v>
      </c>
      <c r="Q31" s="293">
        <v>24</v>
      </c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 customHeight="1" thickBot="1">
      <c r="A32" s="401" t="s">
        <v>7</v>
      </c>
      <c r="B32" s="402"/>
      <c r="C32" s="402"/>
      <c r="D32" s="70"/>
      <c r="E32" s="71"/>
      <c r="F32" s="403" t="s">
        <v>2</v>
      </c>
      <c r="G32" s="395"/>
      <c r="H32" s="395"/>
      <c r="I32" s="395"/>
      <c r="J32" s="421" t="s">
        <v>395</v>
      </c>
      <c r="K32" s="422"/>
      <c r="L32" s="421" t="s">
        <v>456</v>
      </c>
      <c r="M32" s="423"/>
      <c r="N32" s="423"/>
      <c r="O32" s="422"/>
      <c r="P32" s="216">
        <v>6</v>
      </c>
      <c r="Q32" s="216">
        <v>12</v>
      </c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" customHeight="1" thickBot="1">
      <c r="A33" s="7" t="s">
        <v>51</v>
      </c>
      <c r="B33" s="3" t="s">
        <v>13</v>
      </c>
      <c r="C33" s="9" t="s">
        <v>52</v>
      </c>
      <c r="D33" s="14">
        <v>3</v>
      </c>
      <c r="E33" s="22">
        <v>2</v>
      </c>
      <c r="F33" s="228" t="s">
        <v>48</v>
      </c>
      <c r="G33" s="10">
        <v>13</v>
      </c>
      <c r="H33" s="132" t="s">
        <v>46</v>
      </c>
      <c r="I33" s="25">
        <v>8</v>
      </c>
      <c r="J33" s="436" t="s">
        <v>400</v>
      </c>
      <c r="K33" s="437"/>
      <c r="L33" s="436" t="s">
        <v>260</v>
      </c>
      <c r="M33" s="438"/>
      <c r="N33" s="438"/>
      <c r="O33" s="437"/>
      <c r="P33" s="328">
        <v>6</v>
      </c>
      <c r="Q33" s="328">
        <v>12</v>
      </c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" customHeight="1" thickBot="1">
      <c r="A34" s="4" t="s">
        <v>46</v>
      </c>
      <c r="B34" s="5" t="s">
        <v>13</v>
      </c>
      <c r="C34" s="11" t="s">
        <v>53</v>
      </c>
      <c r="D34" s="15">
        <v>1</v>
      </c>
      <c r="E34" s="18">
        <v>2</v>
      </c>
      <c r="F34" s="127" t="s">
        <v>47</v>
      </c>
      <c r="G34" s="2">
        <v>11</v>
      </c>
      <c r="H34" s="130" t="s">
        <v>45</v>
      </c>
      <c r="I34" s="25">
        <v>8</v>
      </c>
      <c r="J34" s="418" t="s">
        <v>376</v>
      </c>
      <c r="K34" s="419"/>
      <c r="L34" s="418" t="s">
        <v>259</v>
      </c>
      <c r="M34" s="420"/>
      <c r="N34" s="420"/>
      <c r="O34" s="419"/>
      <c r="P34" s="125">
        <v>6</v>
      </c>
      <c r="Q34" s="125">
        <v>14</v>
      </c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5" customHeight="1" thickBot="1">
      <c r="A35" s="4" t="s">
        <v>48</v>
      </c>
      <c r="B35" s="5" t="s">
        <v>13</v>
      </c>
      <c r="C35" s="11" t="s">
        <v>49</v>
      </c>
      <c r="D35" s="15">
        <v>1</v>
      </c>
      <c r="E35" s="18">
        <v>1</v>
      </c>
      <c r="F35" s="134" t="s">
        <v>53</v>
      </c>
      <c r="G35" s="2">
        <v>10</v>
      </c>
      <c r="H35" s="129" t="s">
        <v>44</v>
      </c>
      <c r="I35" s="25">
        <v>7</v>
      </c>
      <c r="J35" s="409" t="s">
        <v>457</v>
      </c>
      <c r="K35" s="410"/>
      <c r="L35" s="409" t="s">
        <v>319</v>
      </c>
      <c r="M35" s="411"/>
      <c r="N35" s="411"/>
      <c r="O35" s="410"/>
      <c r="P35" s="288">
        <v>6</v>
      </c>
      <c r="Q35" s="288">
        <v>16</v>
      </c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5" customHeight="1" thickBot="1">
      <c r="A36" s="4" t="s">
        <v>50</v>
      </c>
      <c r="B36" s="5" t="s">
        <v>33</v>
      </c>
      <c r="C36" s="11" t="s">
        <v>44</v>
      </c>
      <c r="D36" s="15">
        <v>1</v>
      </c>
      <c r="E36" s="18">
        <v>1</v>
      </c>
      <c r="F36" s="133" t="s">
        <v>52</v>
      </c>
      <c r="G36" s="2">
        <v>9</v>
      </c>
      <c r="H36" s="135" t="s">
        <v>50</v>
      </c>
      <c r="I36" s="25">
        <v>6</v>
      </c>
      <c r="J36" s="409" t="s">
        <v>377</v>
      </c>
      <c r="K36" s="410"/>
      <c r="L36" s="409" t="s">
        <v>319</v>
      </c>
      <c r="M36" s="411"/>
      <c r="N36" s="411"/>
      <c r="O36" s="410"/>
      <c r="P36" s="288">
        <v>6</v>
      </c>
      <c r="Q36" s="288">
        <v>19</v>
      </c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5" customHeight="1" thickBot="1">
      <c r="A37" s="6" t="s">
        <v>45</v>
      </c>
      <c r="B37" s="8" t="s">
        <v>13</v>
      </c>
      <c r="C37" s="12" t="s">
        <v>47</v>
      </c>
      <c r="D37" s="16">
        <v>0</v>
      </c>
      <c r="E37" s="23">
        <v>1</v>
      </c>
      <c r="F37" s="131" t="s">
        <v>51</v>
      </c>
      <c r="G37" s="13">
        <v>8</v>
      </c>
      <c r="H37" s="136" t="s">
        <v>49</v>
      </c>
      <c r="I37" s="66">
        <v>2</v>
      </c>
      <c r="J37" s="436" t="s">
        <v>402</v>
      </c>
      <c r="K37" s="437"/>
      <c r="L37" s="436" t="s">
        <v>260</v>
      </c>
      <c r="M37" s="438"/>
      <c r="N37" s="438"/>
      <c r="O37" s="437"/>
      <c r="P37" s="390">
        <v>6</v>
      </c>
      <c r="Q37" s="390">
        <v>21</v>
      </c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5" customHeight="1" thickBot="1">
      <c r="A38" s="401" t="s">
        <v>8</v>
      </c>
      <c r="B38" s="402"/>
      <c r="C38" s="402"/>
      <c r="D38" s="70"/>
      <c r="E38" s="71"/>
      <c r="F38" s="403" t="s">
        <v>2</v>
      </c>
      <c r="G38" s="395"/>
      <c r="H38" s="395"/>
      <c r="I38" s="395"/>
      <c r="J38" s="433" t="s">
        <v>447</v>
      </c>
      <c r="K38" s="434"/>
      <c r="L38" s="433" t="s">
        <v>321</v>
      </c>
      <c r="M38" s="435"/>
      <c r="N38" s="435"/>
      <c r="O38" s="434"/>
      <c r="P38" s="293">
        <v>6</v>
      </c>
      <c r="Q38" s="293">
        <v>22</v>
      </c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5" customHeight="1" thickBot="1">
      <c r="A39" s="7" t="s">
        <v>44</v>
      </c>
      <c r="B39" s="3" t="s">
        <v>13</v>
      </c>
      <c r="C39" s="9" t="s">
        <v>52</v>
      </c>
      <c r="D39" s="14">
        <v>3</v>
      </c>
      <c r="E39" s="22">
        <v>2</v>
      </c>
      <c r="F39" s="228" t="s">
        <v>48</v>
      </c>
      <c r="G39" s="10">
        <v>14</v>
      </c>
      <c r="H39" s="131" t="s">
        <v>51</v>
      </c>
      <c r="I39" s="25">
        <v>9</v>
      </c>
      <c r="J39" s="415" t="s">
        <v>404</v>
      </c>
      <c r="K39" s="416"/>
      <c r="L39" s="415" t="s">
        <v>258</v>
      </c>
      <c r="M39" s="417"/>
      <c r="N39" s="417"/>
      <c r="O39" s="416"/>
      <c r="P39" s="199">
        <v>6</v>
      </c>
      <c r="Q39" s="199">
        <v>23</v>
      </c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5" customHeight="1" thickBot="1">
      <c r="A40" s="4" t="s">
        <v>46</v>
      </c>
      <c r="B40" s="5" t="s">
        <v>13</v>
      </c>
      <c r="C40" s="11" t="s">
        <v>45</v>
      </c>
      <c r="D40" s="15">
        <v>1</v>
      </c>
      <c r="E40" s="18">
        <v>1</v>
      </c>
      <c r="F40" s="127" t="s">
        <v>47</v>
      </c>
      <c r="G40" s="2">
        <v>12</v>
      </c>
      <c r="H40" s="132" t="s">
        <v>46</v>
      </c>
      <c r="I40" s="25">
        <v>9</v>
      </c>
      <c r="J40" s="415" t="s">
        <v>401</v>
      </c>
      <c r="K40" s="416"/>
      <c r="L40" s="415" t="s">
        <v>258</v>
      </c>
      <c r="M40" s="417"/>
      <c r="N40" s="417"/>
      <c r="O40" s="416"/>
      <c r="P40" s="290">
        <v>5</v>
      </c>
      <c r="Q40" s="290">
        <v>13</v>
      </c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5" customHeight="1" thickBot="1">
      <c r="A41" s="4" t="s">
        <v>49</v>
      </c>
      <c r="B41" s="5" t="s">
        <v>13</v>
      </c>
      <c r="C41" s="11" t="s">
        <v>50</v>
      </c>
      <c r="D41" s="15">
        <v>1</v>
      </c>
      <c r="E41" s="18">
        <v>2</v>
      </c>
      <c r="F41" s="134" t="s">
        <v>53</v>
      </c>
      <c r="G41" s="2">
        <v>11</v>
      </c>
      <c r="H41" s="135" t="s">
        <v>50</v>
      </c>
      <c r="I41" s="25">
        <v>9</v>
      </c>
      <c r="J41" s="415" t="s">
        <v>382</v>
      </c>
      <c r="K41" s="416"/>
      <c r="L41" s="415" t="s">
        <v>258</v>
      </c>
      <c r="M41" s="417"/>
      <c r="N41" s="417"/>
      <c r="O41" s="416"/>
      <c r="P41" s="199">
        <v>5</v>
      </c>
      <c r="Q41" s="199">
        <v>16</v>
      </c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" customHeight="1" thickBot="1">
      <c r="A42" s="4" t="s">
        <v>47</v>
      </c>
      <c r="B42" s="5" t="s">
        <v>33</v>
      </c>
      <c r="C42" s="11" t="s">
        <v>48</v>
      </c>
      <c r="D42" s="15">
        <v>1</v>
      </c>
      <c r="E42" s="18">
        <v>1</v>
      </c>
      <c r="F42" s="129" t="s">
        <v>44</v>
      </c>
      <c r="G42" s="2">
        <v>10</v>
      </c>
      <c r="H42" s="130" t="s">
        <v>45</v>
      </c>
      <c r="I42" s="25">
        <v>9</v>
      </c>
      <c r="J42" s="436" t="s">
        <v>514</v>
      </c>
      <c r="K42" s="437"/>
      <c r="L42" s="436" t="s">
        <v>260</v>
      </c>
      <c r="M42" s="438"/>
      <c r="N42" s="438"/>
      <c r="O42" s="437"/>
      <c r="P42" s="117">
        <v>5</v>
      </c>
      <c r="Q42" s="117">
        <v>16</v>
      </c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" customHeight="1" thickBot="1">
      <c r="A43" s="6" t="s">
        <v>53</v>
      </c>
      <c r="B43" s="8" t="s">
        <v>13</v>
      </c>
      <c r="C43" s="12" t="s">
        <v>51</v>
      </c>
      <c r="D43" s="16">
        <v>1</v>
      </c>
      <c r="E43" s="23">
        <v>1</v>
      </c>
      <c r="F43" s="133" t="s">
        <v>52</v>
      </c>
      <c r="G43" s="13">
        <v>9</v>
      </c>
      <c r="H43" s="136" t="s">
        <v>49</v>
      </c>
      <c r="I43" s="66">
        <v>2</v>
      </c>
      <c r="J43" s="418" t="s">
        <v>479</v>
      </c>
      <c r="K43" s="419"/>
      <c r="L43" s="418" t="s">
        <v>259</v>
      </c>
      <c r="M43" s="420"/>
      <c r="N43" s="420"/>
      <c r="O43" s="419"/>
      <c r="P43" s="289">
        <v>5</v>
      </c>
      <c r="Q43" s="289">
        <v>18</v>
      </c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" customHeight="1" thickBot="1">
      <c r="A44" s="401" t="s">
        <v>10</v>
      </c>
      <c r="B44" s="402"/>
      <c r="C44" s="402"/>
      <c r="D44" s="70"/>
      <c r="E44" s="71"/>
      <c r="F44" s="403" t="s">
        <v>2</v>
      </c>
      <c r="G44" s="395"/>
      <c r="H44" s="395"/>
      <c r="I44" s="395"/>
      <c r="J44" s="436" t="s">
        <v>398</v>
      </c>
      <c r="K44" s="437"/>
      <c r="L44" s="436" t="s">
        <v>260</v>
      </c>
      <c r="M44" s="438"/>
      <c r="N44" s="438"/>
      <c r="O44" s="437"/>
      <c r="P44" s="117">
        <v>5</v>
      </c>
      <c r="Q44" s="117">
        <v>21</v>
      </c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 customHeight="1" thickBot="1">
      <c r="A45" s="7" t="s">
        <v>44</v>
      </c>
      <c r="B45" s="3" t="s">
        <v>13</v>
      </c>
      <c r="C45" s="9" t="s">
        <v>46</v>
      </c>
      <c r="D45" s="14">
        <v>2</v>
      </c>
      <c r="E45" s="22">
        <v>2</v>
      </c>
      <c r="F45" s="228" t="s">
        <v>48</v>
      </c>
      <c r="G45" s="10">
        <v>17</v>
      </c>
      <c r="H45" s="129" t="s">
        <v>44</v>
      </c>
      <c r="I45" s="25">
        <v>11</v>
      </c>
      <c r="J45" s="409" t="s">
        <v>433</v>
      </c>
      <c r="K45" s="410"/>
      <c r="L45" s="409" t="s">
        <v>319</v>
      </c>
      <c r="M45" s="411"/>
      <c r="N45" s="411"/>
      <c r="O45" s="410"/>
      <c r="P45" s="288">
        <v>5</v>
      </c>
      <c r="Q45" s="288">
        <v>21</v>
      </c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" customHeight="1" thickBot="1">
      <c r="A46" s="4" t="s">
        <v>45</v>
      </c>
      <c r="B46" s="5" t="s">
        <v>13</v>
      </c>
      <c r="C46" s="11" t="s">
        <v>49</v>
      </c>
      <c r="D46" s="15">
        <v>1</v>
      </c>
      <c r="E46" s="18">
        <v>0</v>
      </c>
      <c r="F46" s="133" t="s">
        <v>52</v>
      </c>
      <c r="G46" s="2">
        <v>12</v>
      </c>
      <c r="H46" s="134" t="s">
        <v>53</v>
      </c>
      <c r="I46" s="25">
        <v>11</v>
      </c>
      <c r="J46" s="421" t="s">
        <v>394</v>
      </c>
      <c r="K46" s="422"/>
      <c r="L46" s="421" t="s">
        <v>456</v>
      </c>
      <c r="M46" s="423"/>
      <c r="N46" s="423"/>
      <c r="O46" s="422"/>
      <c r="P46" s="216">
        <v>5</v>
      </c>
      <c r="Q46" s="291">
        <v>26</v>
      </c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5" customHeight="1" thickBot="1">
      <c r="A47" s="4" t="s">
        <v>48</v>
      </c>
      <c r="B47" s="5" t="s">
        <v>13</v>
      </c>
      <c r="C47" s="11" t="s">
        <v>50</v>
      </c>
      <c r="D47" s="15">
        <v>2</v>
      </c>
      <c r="E47" s="18">
        <v>1</v>
      </c>
      <c r="F47" s="131" t="s">
        <v>51</v>
      </c>
      <c r="G47" s="2">
        <v>12</v>
      </c>
      <c r="H47" s="132" t="s">
        <v>46</v>
      </c>
      <c r="I47" s="25">
        <v>10</v>
      </c>
      <c r="J47" s="436" t="s">
        <v>449</v>
      </c>
      <c r="K47" s="437"/>
      <c r="L47" s="436" t="s">
        <v>260</v>
      </c>
      <c r="M47" s="438"/>
      <c r="N47" s="438"/>
      <c r="O47" s="437"/>
      <c r="P47" s="117">
        <v>5</v>
      </c>
      <c r="Q47" s="117">
        <v>26</v>
      </c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5" customHeight="1" thickBot="1">
      <c r="A48" s="4" t="s">
        <v>51</v>
      </c>
      <c r="B48" s="5" t="s">
        <v>33</v>
      </c>
      <c r="C48" s="11" t="s">
        <v>47</v>
      </c>
      <c r="D48" s="15">
        <v>2</v>
      </c>
      <c r="E48" s="18">
        <v>1</v>
      </c>
      <c r="F48" s="127" t="s">
        <v>47</v>
      </c>
      <c r="G48" s="25">
        <v>12</v>
      </c>
      <c r="H48" s="135" t="s">
        <v>50</v>
      </c>
      <c r="I48" s="25">
        <v>9</v>
      </c>
      <c r="J48" s="421" t="s">
        <v>421</v>
      </c>
      <c r="K48" s="422"/>
      <c r="L48" s="421" t="s">
        <v>456</v>
      </c>
      <c r="M48" s="423"/>
      <c r="N48" s="423"/>
      <c r="O48" s="422"/>
      <c r="P48" s="216">
        <v>4</v>
      </c>
      <c r="Q48" s="216">
        <v>10</v>
      </c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5" customHeight="1" thickBot="1">
      <c r="A49" s="6" t="s">
        <v>52</v>
      </c>
      <c r="B49" s="8" t="s">
        <v>13</v>
      </c>
      <c r="C49" s="12" t="s">
        <v>53</v>
      </c>
      <c r="D49" s="16">
        <v>4</v>
      </c>
      <c r="E49" s="23">
        <v>0</v>
      </c>
      <c r="F49" s="130" t="s">
        <v>45</v>
      </c>
      <c r="G49" s="66">
        <v>12</v>
      </c>
      <c r="H49" s="136" t="s">
        <v>49</v>
      </c>
      <c r="I49" s="66">
        <v>2</v>
      </c>
      <c r="J49" s="412" t="s">
        <v>470</v>
      </c>
      <c r="K49" s="413"/>
      <c r="L49" s="412" t="s">
        <v>320</v>
      </c>
      <c r="M49" s="414"/>
      <c r="N49" s="414"/>
      <c r="O49" s="413"/>
      <c r="P49" s="286">
        <v>4</v>
      </c>
      <c r="Q49" s="286">
        <v>11</v>
      </c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5" customHeight="1" thickBot="1">
      <c r="A50" s="401" t="s">
        <v>19</v>
      </c>
      <c r="B50" s="402"/>
      <c r="C50" s="402"/>
      <c r="D50" s="70"/>
      <c r="E50" s="71"/>
      <c r="F50" s="403" t="s">
        <v>2</v>
      </c>
      <c r="G50" s="395"/>
      <c r="H50" s="395"/>
      <c r="I50" s="395"/>
      <c r="J50" s="421" t="s">
        <v>446</v>
      </c>
      <c r="K50" s="422"/>
      <c r="L50" s="421" t="s">
        <v>456</v>
      </c>
      <c r="M50" s="423"/>
      <c r="N50" s="423"/>
      <c r="O50" s="422"/>
      <c r="P50" s="216">
        <v>4</v>
      </c>
      <c r="Q50" s="216">
        <v>18</v>
      </c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5" customHeight="1" thickBot="1">
      <c r="A51" s="7" t="s">
        <v>49</v>
      </c>
      <c r="B51" s="3" t="s">
        <v>13</v>
      </c>
      <c r="C51" s="9" t="s">
        <v>44</v>
      </c>
      <c r="D51" s="14">
        <v>0</v>
      </c>
      <c r="E51" s="22">
        <v>3</v>
      </c>
      <c r="F51" s="228" t="s">
        <v>48</v>
      </c>
      <c r="G51" s="10">
        <v>20</v>
      </c>
      <c r="H51" s="130" t="s">
        <v>45</v>
      </c>
      <c r="I51" s="25">
        <v>12</v>
      </c>
      <c r="J51" s="436" t="s">
        <v>388</v>
      </c>
      <c r="K51" s="437"/>
      <c r="L51" s="436" t="s">
        <v>260</v>
      </c>
      <c r="M51" s="438"/>
      <c r="N51" s="438"/>
      <c r="O51" s="437"/>
      <c r="P51" s="302">
        <v>4</v>
      </c>
      <c r="Q51" s="328">
        <v>21</v>
      </c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5" customHeight="1" thickBot="1">
      <c r="A52" s="4" t="s">
        <v>52</v>
      </c>
      <c r="B52" s="5" t="s">
        <v>13</v>
      </c>
      <c r="C52" s="11" t="s">
        <v>45</v>
      </c>
      <c r="D52" s="15">
        <v>2</v>
      </c>
      <c r="E52" s="18">
        <v>1</v>
      </c>
      <c r="F52" s="131" t="s">
        <v>51</v>
      </c>
      <c r="G52" s="2">
        <v>15</v>
      </c>
      <c r="H52" s="134" t="s">
        <v>53</v>
      </c>
      <c r="I52" s="25">
        <v>11</v>
      </c>
      <c r="J52" s="398" t="s">
        <v>411</v>
      </c>
      <c r="K52" s="404"/>
      <c r="L52" s="398" t="s">
        <v>455</v>
      </c>
      <c r="M52" s="405"/>
      <c r="N52" s="405"/>
      <c r="O52" s="404"/>
      <c r="P52" s="105">
        <v>4</v>
      </c>
      <c r="Q52" s="105">
        <v>22</v>
      </c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5" customHeight="1" thickBot="1">
      <c r="A53" s="4" t="s">
        <v>46</v>
      </c>
      <c r="B53" s="5" t="s">
        <v>33</v>
      </c>
      <c r="C53" s="11" t="s">
        <v>48</v>
      </c>
      <c r="D53" s="15">
        <v>0</v>
      </c>
      <c r="E53" s="18">
        <v>1</v>
      </c>
      <c r="F53" s="127" t="s">
        <v>47</v>
      </c>
      <c r="G53" s="2">
        <v>15</v>
      </c>
      <c r="H53" s="132" t="s">
        <v>46</v>
      </c>
      <c r="I53" s="25">
        <v>10</v>
      </c>
      <c r="J53" s="409" t="s">
        <v>412</v>
      </c>
      <c r="K53" s="410"/>
      <c r="L53" s="409" t="s">
        <v>319</v>
      </c>
      <c r="M53" s="411"/>
      <c r="N53" s="411"/>
      <c r="O53" s="410"/>
      <c r="P53" s="301">
        <v>4</v>
      </c>
      <c r="Q53" s="301">
        <v>22</v>
      </c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5" customHeight="1" thickBot="1">
      <c r="A54" s="4" t="s">
        <v>50</v>
      </c>
      <c r="B54" s="5" t="s">
        <v>33</v>
      </c>
      <c r="C54" s="11" t="s">
        <v>51</v>
      </c>
      <c r="D54" s="15">
        <v>0</v>
      </c>
      <c r="E54" s="18">
        <v>3</v>
      </c>
      <c r="F54" s="133" t="s">
        <v>52</v>
      </c>
      <c r="G54" s="25">
        <v>15</v>
      </c>
      <c r="H54" s="135" t="s">
        <v>50</v>
      </c>
      <c r="I54" s="25">
        <v>9</v>
      </c>
      <c r="J54" s="427" t="s">
        <v>415</v>
      </c>
      <c r="K54" s="428"/>
      <c r="L54" s="427" t="s">
        <v>453</v>
      </c>
      <c r="M54" s="429"/>
      <c r="N54" s="429"/>
      <c r="O54" s="428"/>
      <c r="P54" s="138">
        <v>4</v>
      </c>
      <c r="Q54" s="138">
        <v>22</v>
      </c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5" customHeight="1" thickBot="1">
      <c r="A55" s="6" t="s">
        <v>47</v>
      </c>
      <c r="B55" s="8" t="s">
        <v>13</v>
      </c>
      <c r="C55" s="12" t="s">
        <v>53</v>
      </c>
      <c r="D55" s="16">
        <v>2</v>
      </c>
      <c r="E55" s="23">
        <v>1</v>
      </c>
      <c r="F55" s="129" t="s">
        <v>44</v>
      </c>
      <c r="G55" s="66">
        <v>14</v>
      </c>
      <c r="H55" s="136" t="s">
        <v>49</v>
      </c>
      <c r="I55" s="66">
        <v>2</v>
      </c>
      <c r="J55" s="424" t="s">
        <v>429</v>
      </c>
      <c r="K55" s="425"/>
      <c r="L55" s="424" t="s">
        <v>454</v>
      </c>
      <c r="M55" s="426"/>
      <c r="N55" s="426"/>
      <c r="O55" s="425"/>
      <c r="P55" s="119">
        <v>4</v>
      </c>
      <c r="Q55" s="119">
        <v>22</v>
      </c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5" customHeight="1" thickBot="1">
      <c r="A56" s="430" t="s">
        <v>9</v>
      </c>
      <c r="B56" s="431"/>
      <c r="C56" s="431"/>
      <c r="D56" s="431"/>
      <c r="E56" s="431"/>
      <c r="F56" s="431"/>
      <c r="G56" s="431"/>
      <c r="H56" s="431"/>
      <c r="I56" s="431"/>
      <c r="J56" s="424" t="s">
        <v>392</v>
      </c>
      <c r="K56" s="425"/>
      <c r="L56" s="424" t="s">
        <v>454</v>
      </c>
      <c r="M56" s="426"/>
      <c r="N56" s="426"/>
      <c r="O56" s="425"/>
      <c r="P56" s="119">
        <v>4</v>
      </c>
      <c r="Q56" s="119">
        <v>24</v>
      </c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5" customHeight="1" thickBot="1">
      <c r="A57" s="401" t="s">
        <v>20</v>
      </c>
      <c r="B57" s="402"/>
      <c r="C57" s="402"/>
      <c r="D57" s="72"/>
      <c r="E57" s="71"/>
      <c r="F57" s="403" t="s">
        <v>2</v>
      </c>
      <c r="G57" s="395"/>
      <c r="H57" s="395"/>
      <c r="I57" s="395"/>
      <c r="J57" s="433" t="s">
        <v>459</v>
      </c>
      <c r="K57" s="434"/>
      <c r="L57" s="433" t="s">
        <v>321</v>
      </c>
      <c r="M57" s="435"/>
      <c r="N57" s="435"/>
      <c r="O57" s="434"/>
      <c r="P57" s="294">
        <v>4</v>
      </c>
      <c r="Q57" s="294">
        <v>26</v>
      </c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5" customHeight="1" thickBot="1">
      <c r="A58" s="7" t="s">
        <v>44</v>
      </c>
      <c r="B58" s="3" t="s">
        <v>13</v>
      </c>
      <c r="C58" s="9" t="s">
        <v>51</v>
      </c>
      <c r="D58" s="14">
        <v>0</v>
      </c>
      <c r="E58" s="22">
        <v>4</v>
      </c>
      <c r="F58" s="228" t="s">
        <v>48</v>
      </c>
      <c r="G58" s="10">
        <v>20</v>
      </c>
      <c r="H58" s="129" t="s">
        <v>44</v>
      </c>
      <c r="I58" s="25">
        <v>14</v>
      </c>
      <c r="J58" s="424" t="s">
        <v>396</v>
      </c>
      <c r="K58" s="425"/>
      <c r="L58" s="424" t="s">
        <v>454</v>
      </c>
      <c r="M58" s="426"/>
      <c r="N58" s="426"/>
      <c r="O58" s="425"/>
      <c r="P58" s="119">
        <v>3</v>
      </c>
      <c r="Q58" s="119">
        <v>5</v>
      </c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5" customHeight="1" thickBot="1">
      <c r="A59" s="4" t="s">
        <v>47</v>
      </c>
      <c r="B59" s="5" t="s">
        <v>13</v>
      </c>
      <c r="C59" s="11" t="s">
        <v>49</v>
      </c>
      <c r="D59" s="15">
        <v>1</v>
      </c>
      <c r="E59" s="18">
        <v>0</v>
      </c>
      <c r="F59" s="131" t="s">
        <v>51</v>
      </c>
      <c r="G59" s="2">
        <v>18</v>
      </c>
      <c r="H59" s="130" t="s">
        <v>45</v>
      </c>
      <c r="I59" s="25">
        <v>12</v>
      </c>
      <c r="J59" s="412" t="s">
        <v>499</v>
      </c>
      <c r="K59" s="413"/>
      <c r="L59" s="412" t="s">
        <v>320</v>
      </c>
      <c r="M59" s="414"/>
      <c r="N59" s="414"/>
      <c r="O59" s="413"/>
      <c r="P59" s="198">
        <v>3</v>
      </c>
      <c r="Q59" s="286">
        <v>5</v>
      </c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5" customHeight="1" thickBot="1">
      <c r="A60" s="4" t="s">
        <v>53</v>
      </c>
      <c r="B60" s="5" t="s">
        <v>13</v>
      </c>
      <c r="C60" s="11" t="s">
        <v>45</v>
      </c>
      <c r="D60" s="15">
        <v>4</v>
      </c>
      <c r="E60" s="18">
        <v>3</v>
      </c>
      <c r="F60" s="127" t="s">
        <v>47</v>
      </c>
      <c r="G60" s="2">
        <v>18</v>
      </c>
      <c r="H60" s="135" t="s">
        <v>50</v>
      </c>
      <c r="I60" s="25">
        <v>12</v>
      </c>
      <c r="J60" s="424" t="s">
        <v>520</v>
      </c>
      <c r="K60" s="425"/>
      <c r="L60" s="424" t="s">
        <v>454</v>
      </c>
      <c r="M60" s="426"/>
      <c r="N60" s="426"/>
      <c r="O60" s="425"/>
      <c r="P60" s="119">
        <v>3</v>
      </c>
      <c r="Q60" s="119">
        <v>9</v>
      </c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5" customHeight="1" thickBot="1">
      <c r="A61" s="4" t="s">
        <v>50</v>
      </c>
      <c r="B61" s="5" t="s">
        <v>33</v>
      </c>
      <c r="C61" s="11" t="s">
        <v>46</v>
      </c>
      <c r="D61" s="15">
        <v>2</v>
      </c>
      <c r="E61" s="18">
        <v>1</v>
      </c>
      <c r="F61" s="133" t="s">
        <v>52</v>
      </c>
      <c r="G61" s="2">
        <v>16</v>
      </c>
      <c r="H61" s="132" t="s">
        <v>46</v>
      </c>
      <c r="I61" s="25">
        <v>10</v>
      </c>
      <c r="J61" s="427" t="s">
        <v>427</v>
      </c>
      <c r="K61" s="428"/>
      <c r="L61" s="427" t="s">
        <v>453</v>
      </c>
      <c r="M61" s="429"/>
      <c r="N61" s="429"/>
      <c r="O61" s="428"/>
      <c r="P61" s="296">
        <v>3</v>
      </c>
      <c r="Q61" s="296">
        <v>11</v>
      </c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5" customHeight="1" thickBot="1">
      <c r="A62" s="6" t="s">
        <v>52</v>
      </c>
      <c r="B62" s="8" t="s">
        <v>13</v>
      </c>
      <c r="C62" s="12" t="s">
        <v>48</v>
      </c>
      <c r="D62" s="16">
        <v>3</v>
      </c>
      <c r="E62" s="23">
        <v>2</v>
      </c>
      <c r="F62" s="134" t="s">
        <v>53</v>
      </c>
      <c r="G62" s="13">
        <v>14</v>
      </c>
      <c r="H62" s="136" t="s">
        <v>49</v>
      </c>
      <c r="I62" s="66">
        <v>2</v>
      </c>
      <c r="J62" s="415" t="s">
        <v>390</v>
      </c>
      <c r="K62" s="416"/>
      <c r="L62" s="415" t="s">
        <v>258</v>
      </c>
      <c r="M62" s="417"/>
      <c r="N62" s="417"/>
      <c r="O62" s="416"/>
      <c r="P62" s="199">
        <v>3</v>
      </c>
      <c r="Q62" s="199">
        <v>18</v>
      </c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5" customHeight="1" thickBot="1">
      <c r="A63" s="401" t="s">
        <v>21</v>
      </c>
      <c r="B63" s="402"/>
      <c r="C63" s="402"/>
      <c r="D63" s="73"/>
      <c r="E63" s="74"/>
      <c r="F63" s="403" t="s">
        <v>2</v>
      </c>
      <c r="G63" s="395"/>
      <c r="H63" s="395"/>
      <c r="I63" s="395"/>
      <c r="J63" s="418" t="s">
        <v>410</v>
      </c>
      <c r="K63" s="419"/>
      <c r="L63" s="418" t="s">
        <v>259</v>
      </c>
      <c r="M63" s="420"/>
      <c r="N63" s="420"/>
      <c r="O63" s="419"/>
      <c r="P63" s="125">
        <v>3</v>
      </c>
      <c r="Q63" s="125">
        <v>18</v>
      </c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5" customHeight="1" thickBot="1">
      <c r="A64" s="7" t="s">
        <v>51</v>
      </c>
      <c r="B64" s="3" t="s">
        <v>13</v>
      </c>
      <c r="C64" s="9" t="s">
        <v>49</v>
      </c>
      <c r="D64" s="14">
        <v>0</v>
      </c>
      <c r="E64" s="22">
        <v>0</v>
      </c>
      <c r="F64" s="228" t="s">
        <v>48</v>
      </c>
      <c r="G64" s="10">
        <v>21</v>
      </c>
      <c r="H64" s="134" t="s">
        <v>53</v>
      </c>
      <c r="I64" s="25">
        <v>15</v>
      </c>
      <c r="J64" s="421" t="s">
        <v>413</v>
      </c>
      <c r="K64" s="422"/>
      <c r="L64" s="421" t="s">
        <v>456</v>
      </c>
      <c r="M64" s="423"/>
      <c r="N64" s="423"/>
      <c r="O64" s="422"/>
      <c r="P64" s="216">
        <v>3</v>
      </c>
      <c r="Q64" s="216">
        <v>19</v>
      </c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5" customHeight="1" thickBot="1">
      <c r="A65" s="4" t="s">
        <v>45</v>
      </c>
      <c r="B65" s="5" t="s">
        <v>13</v>
      </c>
      <c r="C65" s="11" t="s">
        <v>44</v>
      </c>
      <c r="D65" s="15">
        <v>2</v>
      </c>
      <c r="E65" s="18">
        <v>4</v>
      </c>
      <c r="F65" s="131" t="s">
        <v>51</v>
      </c>
      <c r="G65" s="2">
        <v>19</v>
      </c>
      <c r="H65" s="135" t="s">
        <v>50</v>
      </c>
      <c r="I65" s="25">
        <v>15</v>
      </c>
      <c r="J65" s="424" t="s">
        <v>425</v>
      </c>
      <c r="K65" s="425"/>
      <c r="L65" s="424" t="s">
        <v>454</v>
      </c>
      <c r="M65" s="426"/>
      <c r="N65" s="426"/>
      <c r="O65" s="425"/>
      <c r="P65" s="119">
        <v>3</v>
      </c>
      <c r="Q65" s="119">
        <v>19</v>
      </c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5" customHeight="1" thickBot="1">
      <c r="A66" s="4" t="s">
        <v>46</v>
      </c>
      <c r="B66" s="5" t="s">
        <v>13</v>
      </c>
      <c r="C66" s="11" t="s">
        <v>47</v>
      </c>
      <c r="D66" s="15">
        <v>1</v>
      </c>
      <c r="E66" s="18">
        <v>0</v>
      </c>
      <c r="F66" s="127" t="s">
        <v>47</v>
      </c>
      <c r="G66" s="2">
        <v>18</v>
      </c>
      <c r="H66" s="132" t="s">
        <v>46</v>
      </c>
      <c r="I66" s="25">
        <v>13</v>
      </c>
      <c r="J66" s="427" t="s">
        <v>432</v>
      </c>
      <c r="K66" s="428"/>
      <c r="L66" s="427" t="s">
        <v>453</v>
      </c>
      <c r="M66" s="429"/>
      <c r="N66" s="429"/>
      <c r="O66" s="428"/>
      <c r="P66" s="138">
        <v>3</v>
      </c>
      <c r="Q66" s="138">
        <v>19</v>
      </c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5" customHeight="1" thickBot="1">
      <c r="A67" s="4" t="s">
        <v>48</v>
      </c>
      <c r="B67" s="5" t="s">
        <v>33</v>
      </c>
      <c r="C67" s="11" t="s">
        <v>53</v>
      </c>
      <c r="D67" s="15">
        <v>2</v>
      </c>
      <c r="E67" s="18">
        <v>2</v>
      </c>
      <c r="F67" s="129" t="s">
        <v>44</v>
      </c>
      <c r="G67" s="2">
        <v>17</v>
      </c>
      <c r="H67" s="130" t="s">
        <v>45</v>
      </c>
      <c r="I67" s="25">
        <v>12</v>
      </c>
      <c r="J67" s="412" t="s">
        <v>435</v>
      </c>
      <c r="K67" s="413"/>
      <c r="L67" s="412" t="s">
        <v>320</v>
      </c>
      <c r="M67" s="414"/>
      <c r="N67" s="414"/>
      <c r="O67" s="413"/>
      <c r="P67" s="286">
        <v>3</v>
      </c>
      <c r="Q67" s="286">
        <v>19</v>
      </c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5" customHeight="1" thickBot="1">
      <c r="A68" s="6" t="s">
        <v>50</v>
      </c>
      <c r="B68" s="8" t="s">
        <v>13</v>
      </c>
      <c r="C68" s="12" t="s">
        <v>52</v>
      </c>
      <c r="D68" s="16">
        <v>2</v>
      </c>
      <c r="E68" s="23">
        <v>1</v>
      </c>
      <c r="F68" s="133" t="s">
        <v>52</v>
      </c>
      <c r="G68" s="13">
        <v>16</v>
      </c>
      <c r="H68" s="136" t="s">
        <v>49</v>
      </c>
      <c r="I68" s="66">
        <v>3</v>
      </c>
      <c r="J68" s="409" t="s">
        <v>458</v>
      </c>
      <c r="K68" s="410"/>
      <c r="L68" s="409" t="s">
        <v>319</v>
      </c>
      <c r="M68" s="411"/>
      <c r="N68" s="411"/>
      <c r="O68" s="410"/>
      <c r="P68" s="288">
        <v>3</v>
      </c>
      <c r="Q68" s="288">
        <v>22</v>
      </c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5" customHeight="1" thickBot="1">
      <c r="A69" s="401" t="s">
        <v>22</v>
      </c>
      <c r="B69" s="402"/>
      <c r="C69" s="402"/>
      <c r="D69" s="73"/>
      <c r="E69" s="74"/>
      <c r="F69" s="403" t="s">
        <v>2</v>
      </c>
      <c r="G69" s="395"/>
      <c r="H69" s="395"/>
      <c r="I69" s="395"/>
      <c r="J69" s="433" t="s">
        <v>527</v>
      </c>
      <c r="K69" s="434"/>
      <c r="L69" s="433" t="s">
        <v>321</v>
      </c>
      <c r="M69" s="435"/>
      <c r="N69" s="435"/>
      <c r="O69" s="434"/>
      <c r="P69" s="293">
        <v>3</v>
      </c>
      <c r="Q69" s="293">
        <v>22</v>
      </c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5" customHeight="1" thickBot="1">
      <c r="A70" s="7" t="s">
        <v>45</v>
      </c>
      <c r="B70" s="3" t="s">
        <v>13</v>
      </c>
      <c r="C70" s="9" t="s">
        <v>51</v>
      </c>
      <c r="D70" s="14">
        <v>0</v>
      </c>
      <c r="E70" s="22">
        <v>1</v>
      </c>
      <c r="F70" s="128" t="s">
        <v>48</v>
      </c>
      <c r="G70" s="10">
        <v>24</v>
      </c>
      <c r="H70" s="129" t="s">
        <v>44</v>
      </c>
      <c r="I70" s="25">
        <v>17</v>
      </c>
      <c r="J70" s="398" t="s">
        <v>393</v>
      </c>
      <c r="K70" s="404"/>
      <c r="L70" s="398" t="s">
        <v>455</v>
      </c>
      <c r="M70" s="405"/>
      <c r="N70" s="405"/>
      <c r="O70" s="404"/>
      <c r="P70" s="105">
        <v>3</v>
      </c>
      <c r="Q70" s="105">
        <v>24</v>
      </c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5" customHeight="1" thickBot="1">
      <c r="A71" s="4" t="s">
        <v>49</v>
      </c>
      <c r="B71" s="5" t="s">
        <v>13</v>
      </c>
      <c r="C71" s="11" t="s">
        <v>46</v>
      </c>
      <c r="D71" s="15">
        <v>2</v>
      </c>
      <c r="E71" s="18">
        <v>0</v>
      </c>
      <c r="F71" s="131" t="s">
        <v>51</v>
      </c>
      <c r="G71" s="2">
        <v>22</v>
      </c>
      <c r="H71" s="134" t="s">
        <v>53</v>
      </c>
      <c r="I71" s="25">
        <v>15</v>
      </c>
      <c r="J71" s="436" t="s">
        <v>416</v>
      </c>
      <c r="K71" s="437"/>
      <c r="L71" s="436" t="s">
        <v>260</v>
      </c>
      <c r="M71" s="438"/>
      <c r="N71" s="438"/>
      <c r="O71" s="437"/>
      <c r="P71" s="117">
        <v>3</v>
      </c>
      <c r="Q71" s="117">
        <v>24</v>
      </c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5" customHeight="1" thickBot="1">
      <c r="A72" s="4" t="s">
        <v>44</v>
      </c>
      <c r="B72" s="5" t="s">
        <v>33</v>
      </c>
      <c r="C72" s="11" t="s">
        <v>48</v>
      </c>
      <c r="D72" s="15">
        <v>0</v>
      </c>
      <c r="E72" s="18">
        <v>2</v>
      </c>
      <c r="F72" s="133" t="s">
        <v>52</v>
      </c>
      <c r="G72" s="2">
        <v>19</v>
      </c>
      <c r="H72" s="132" t="s">
        <v>46</v>
      </c>
      <c r="I72" s="25">
        <v>13</v>
      </c>
      <c r="J72" s="427" t="s">
        <v>442</v>
      </c>
      <c r="K72" s="428"/>
      <c r="L72" s="427" t="s">
        <v>453</v>
      </c>
      <c r="M72" s="429"/>
      <c r="N72" s="429"/>
      <c r="O72" s="428"/>
      <c r="P72" s="138">
        <v>3</v>
      </c>
      <c r="Q72" s="138">
        <v>24</v>
      </c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5" customHeight="1" thickBot="1">
      <c r="A73" s="4" t="s">
        <v>47</v>
      </c>
      <c r="B73" s="5" t="s">
        <v>13</v>
      </c>
      <c r="C73" s="11" t="s">
        <v>52</v>
      </c>
      <c r="D73" s="15">
        <v>0</v>
      </c>
      <c r="E73" s="18">
        <v>4</v>
      </c>
      <c r="F73" s="135" t="s">
        <v>50</v>
      </c>
      <c r="G73" s="2">
        <v>18</v>
      </c>
      <c r="H73" s="130" t="s">
        <v>45</v>
      </c>
      <c r="I73" s="25">
        <v>12</v>
      </c>
      <c r="J73" s="433" t="s">
        <v>496</v>
      </c>
      <c r="K73" s="434"/>
      <c r="L73" s="433" t="s">
        <v>321</v>
      </c>
      <c r="M73" s="435"/>
      <c r="N73" s="435"/>
      <c r="O73" s="434"/>
      <c r="P73" s="293">
        <v>3</v>
      </c>
      <c r="Q73" s="293">
        <v>24</v>
      </c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5" customHeight="1" thickBot="1">
      <c r="A74" s="6" t="s">
        <v>53</v>
      </c>
      <c r="B74" s="8" t="s">
        <v>33</v>
      </c>
      <c r="C74" s="12" t="s">
        <v>50</v>
      </c>
      <c r="D74" s="16">
        <v>1</v>
      </c>
      <c r="E74" s="23">
        <v>2</v>
      </c>
      <c r="F74" s="127" t="s">
        <v>47</v>
      </c>
      <c r="G74" s="13">
        <v>18</v>
      </c>
      <c r="H74" s="136" t="s">
        <v>49</v>
      </c>
      <c r="I74" s="66">
        <v>6</v>
      </c>
      <c r="J74" s="412" t="s">
        <v>523</v>
      </c>
      <c r="K74" s="413"/>
      <c r="L74" s="412" t="s">
        <v>320</v>
      </c>
      <c r="M74" s="414"/>
      <c r="N74" s="414"/>
      <c r="O74" s="413"/>
      <c r="P74" s="286">
        <v>3</v>
      </c>
      <c r="Q74" s="286">
        <v>25</v>
      </c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5" customHeight="1" thickBot="1">
      <c r="A75" s="401" t="s">
        <v>23</v>
      </c>
      <c r="B75" s="402"/>
      <c r="C75" s="402"/>
      <c r="D75" s="73"/>
      <c r="E75" s="74"/>
      <c r="F75" s="403" t="s">
        <v>2</v>
      </c>
      <c r="G75" s="395"/>
      <c r="H75" s="395"/>
      <c r="I75" s="395"/>
      <c r="J75" s="433" t="s">
        <v>495</v>
      </c>
      <c r="K75" s="434"/>
      <c r="L75" s="433" t="s">
        <v>321</v>
      </c>
      <c r="M75" s="435"/>
      <c r="N75" s="435"/>
      <c r="O75" s="434"/>
      <c r="P75" s="293">
        <v>3</v>
      </c>
      <c r="Q75" s="293">
        <v>26</v>
      </c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5" customHeight="1" thickBot="1">
      <c r="A76" s="7" t="s">
        <v>46</v>
      </c>
      <c r="B76" s="3" t="s">
        <v>13</v>
      </c>
      <c r="C76" s="9" t="s">
        <v>51</v>
      </c>
      <c r="D76" s="14">
        <v>0</v>
      </c>
      <c r="E76" s="22">
        <v>0</v>
      </c>
      <c r="F76" s="319" t="s">
        <v>48</v>
      </c>
      <c r="G76" s="10">
        <v>24</v>
      </c>
      <c r="H76" s="326" t="s">
        <v>47</v>
      </c>
      <c r="I76" s="25">
        <v>18</v>
      </c>
      <c r="J76" s="421" t="s">
        <v>506</v>
      </c>
      <c r="K76" s="422"/>
      <c r="L76" s="421" t="s">
        <v>456</v>
      </c>
      <c r="M76" s="423"/>
      <c r="N76" s="423"/>
      <c r="O76" s="422"/>
      <c r="P76" s="216">
        <v>3</v>
      </c>
      <c r="Q76" s="216">
        <v>26</v>
      </c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5" customHeight="1" thickBot="1">
      <c r="A77" s="4" t="s">
        <v>48</v>
      </c>
      <c r="B77" s="5" t="s">
        <v>13</v>
      </c>
      <c r="C77" s="11" t="s">
        <v>45</v>
      </c>
      <c r="D77" s="15">
        <v>1</v>
      </c>
      <c r="E77" s="18">
        <v>3</v>
      </c>
      <c r="F77" s="320" t="s">
        <v>51</v>
      </c>
      <c r="G77" s="2">
        <v>23</v>
      </c>
      <c r="H77" s="325" t="s">
        <v>53</v>
      </c>
      <c r="I77" s="25">
        <v>16</v>
      </c>
      <c r="J77" s="418" t="s">
        <v>473</v>
      </c>
      <c r="K77" s="419"/>
      <c r="L77" s="418" t="s">
        <v>259</v>
      </c>
      <c r="M77" s="420"/>
      <c r="N77" s="420"/>
      <c r="O77" s="419"/>
      <c r="P77" s="393">
        <v>2</v>
      </c>
      <c r="Q77" s="125">
        <v>3</v>
      </c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5" customHeight="1" thickBot="1">
      <c r="A78" s="4" t="s">
        <v>52</v>
      </c>
      <c r="B78" s="5" t="s">
        <v>33</v>
      </c>
      <c r="C78" s="11" t="s">
        <v>49</v>
      </c>
      <c r="D78" s="15">
        <v>0</v>
      </c>
      <c r="E78" s="18">
        <v>0</v>
      </c>
      <c r="F78" s="318" t="s">
        <v>50</v>
      </c>
      <c r="G78" s="2">
        <v>21</v>
      </c>
      <c r="H78" s="324" t="s">
        <v>45</v>
      </c>
      <c r="I78" s="25">
        <v>15</v>
      </c>
      <c r="J78" s="433" t="s">
        <v>528</v>
      </c>
      <c r="K78" s="434"/>
      <c r="L78" s="433" t="s">
        <v>321</v>
      </c>
      <c r="M78" s="435"/>
      <c r="N78" s="435"/>
      <c r="O78" s="434"/>
      <c r="P78" s="294">
        <v>2</v>
      </c>
      <c r="Q78" s="294">
        <v>3</v>
      </c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5" customHeight="1" thickBot="1">
      <c r="A79" s="4" t="s">
        <v>44</v>
      </c>
      <c r="B79" s="5" t="s">
        <v>13</v>
      </c>
      <c r="C79" s="11" t="s">
        <v>53</v>
      </c>
      <c r="D79" s="15">
        <v>2</v>
      </c>
      <c r="E79" s="18">
        <v>2</v>
      </c>
      <c r="F79" s="317" t="s">
        <v>52</v>
      </c>
      <c r="G79" s="2">
        <v>20</v>
      </c>
      <c r="H79" s="323" t="s">
        <v>46</v>
      </c>
      <c r="I79" s="25">
        <v>14</v>
      </c>
      <c r="J79" s="418" t="s">
        <v>500</v>
      </c>
      <c r="K79" s="419"/>
      <c r="L79" s="418" t="s">
        <v>259</v>
      </c>
      <c r="M79" s="420"/>
      <c r="N79" s="420"/>
      <c r="O79" s="419"/>
      <c r="P79" s="289">
        <v>2</v>
      </c>
      <c r="Q79" s="289">
        <v>7</v>
      </c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5" customHeight="1" thickBot="1">
      <c r="A80" s="6" t="s">
        <v>50</v>
      </c>
      <c r="B80" s="8" t="s">
        <v>13</v>
      </c>
      <c r="C80" s="12" t="s">
        <v>47</v>
      </c>
      <c r="D80" s="16">
        <v>1</v>
      </c>
      <c r="E80" s="23">
        <v>0</v>
      </c>
      <c r="F80" s="321" t="s">
        <v>44</v>
      </c>
      <c r="G80" s="13">
        <v>18</v>
      </c>
      <c r="H80" s="322" t="s">
        <v>49</v>
      </c>
      <c r="I80" s="66">
        <v>7</v>
      </c>
      <c r="J80" s="424" t="s">
        <v>403</v>
      </c>
      <c r="K80" s="425"/>
      <c r="L80" s="424" t="s">
        <v>454</v>
      </c>
      <c r="M80" s="426"/>
      <c r="N80" s="426"/>
      <c r="O80" s="425"/>
      <c r="P80" s="119">
        <v>2</v>
      </c>
      <c r="Q80" s="297">
        <v>10</v>
      </c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5" customHeight="1" thickBot="1">
      <c r="A81" s="401" t="s">
        <v>24</v>
      </c>
      <c r="B81" s="402"/>
      <c r="C81" s="402"/>
      <c r="D81" s="72"/>
      <c r="E81" s="71"/>
      <c r="F81" s="403" t="s">
        <v>2</v>
      </c>
      <c r="G81" s="395"/>
      <c r="H81" s="395"/>
      <c r="I81" s="395"/>
      <c r="J81" s="433" t="s">
        <v>409</v>
      </c>
      <c r="K81" s="434"/>
      <c r="L81" s="433" t="s">
        <v>321</v>
      </c>
      <c r="M81" s="435"/>
      <c r="N81" s="435"/>
      <c r="O81" s="434"/>
      <c r="P81" s="293">
        <v>2</v>
      </c>
      <c r="Q81" s="293">
        <v>11</v>
      </c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5" customHeight="1" thickBot="1">
      <c r="A82" s="7" t="s">
        <v>51</v>
      </c>
      <c r="B82" s="3" t="s">
        <v>13</v>
      </c>
      <c r="C82" s="9" t="s">
        <v>48</v>
      </c>
      <c r="D82" s="14">
        <v>1</v>
      </c>
      <c r="E82" s="22">
        <v>0</v>
      </c>
      <c r="F82" s="320" t="s">
        <v>51</v>
      </c>
      <c r="G82" s="10">
        <v>26</v>
      </c>
      <c r="H82" s="321" t="s">
        <v>44</v>
      </c>
      <c r="I82" s="25">
        <v>19</v>
      </c>
      <c r="J82" s="418" t="s">
        <v>422</v>
      </c>
      <c r="K82" s="419"/>
      <c r="L82" s="418" t="s">
        <v>259</v>
      </c>
      <c r="M82" s="420"/>
      <c r="N82" s="420"/>
      <c r="O82" s="419"/>
      <c r="P82" s="125">
        <v>2</v>
      </c>
      <c r="Q82" s="125">
        <v>11</v>
      </c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5" customHeight="1" thickBot="1">
      <c r="A83" s="4" t="s">
        <v>46</v>
      </c>
      <c r="B83" s="5" t="s">
        <v>33</v>
      </c>
      <c r="C83" s="11" t="s">
        <v>52</v>
      </c>
      <c r="D83" s="15">
        <v>3</v>
      </c>
      <c r="E83" s="18">
        <v>1</v>
      </c>
      <c r="F83" s="319" t="s">
        <v>48</v>
      </c>
      <c r="G83" s="2">
        <v>24</v>
      </c>
      <c r="H83" s="326" t="s">
        <v>47</v>
      </c>
      <c r="I83" s="25">
        <v>19</v>
      </c>
      <c r="J83" s="421" t="s">
        <v>502</v>
      </c>
      <c r="K83" s="422"/>
      <c r="L83" s="421" t="s">
        <v>456</v>
      </c>
      <c r="M83" s="423"/>
      <c r="N83" s="423"/>
      <c r="O83" s="422"/>
      <c r="P83" s="216">
        <v>2</v>
      </c>
      <c r="Q83" s="216">
        <v>11</v>
      </c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5" customHeight="1" thickBot="1">
      <c r="A84" s="4" t="s">
        <v>49</v>
      </c>
      <c r="B84" s="5" t="s">
        <v>13</v>
      </c>
      <c r="C84" s="11" t="s">
        <v>53</v>
      </c>
      <c r="D84" s="15">
        <v>0</v>
      </c>
      <c r="E84" s="18">
        <v>3</v>
      </c>
      <c r="F84" s="318" t="s">
        <v>50</v>
      </c>
      <c r="G84" s="2">
        <v>24</v>
      </c>
      <c r="H84" s="323" t="s">
        <v>46</v>
      </c>
      <c r="I84" s="25">
        <v>17</v>
      </c>
      <c r="J84" s="398" t="s">
        <v>408</v>
      </c>
      <c r="K84" s="404"/>
      <c r="L84" s="398" t="s">
        <v>455</v>
      </c>
      <c r="M84" s="405"/>
      <c r="N84" s="405"/>
      <c r="O84" s="404"/>
      <c r="P84" s="105">
        <v>2</v>
      </c>
      <c r="Q84" s="105">
        <v>13</v>
      </c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" customHeight="1" thickBot="1">
      <c r="A85" s="4" t="s">
        <v>45</v>
      </c>
      <c r="B85" s="5" t="s">
        <v>13</v>
      </c>
      <c r="C85" s="11" t="s">
        <v>50</v>
      </c>
      <c r="D85" s="15">
        <v>0</v>
      </c>
      <c r="E85" s="18">
        <v>1</v>
      </c>
      <c r="F85" s="317" t="s">
        <v>52</v>
      </c>
      <c r="G85" s="2">
        <v>20</v>
      </c>
      <c r="H85" s="324" t="s">
        <v>45</v>
      </c>
      <c r="I85" s="25">
        <v>15</v>
      </c>
      <c r="J85" s="418" t="s">
        <v>445</v>
      </c>
      <c r="K85" s="419"/>
      <c r="L85" s="418" t="s">
        <v>259</v>
      </c>
      <c r="M85" s="420"/>
      <c r="N85" s="420"/>
      <c r="O85" s="419"/>
      <c r="P85" s="389">
        <v>2</v>
      </c>
      <c r="Q85" s="389">
        <v>13</v>
      </c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5" customHeight="1" thickBot="1">
      <c r="A86" s="6" t="s">
        <v>47</v>
      </c>
      <c r="B86" s="8" t="s">
        <v>13</v>
      </c>
      <c r="C86" s="12" t="s">
        <v>44</v>
      </c>
      <c r="D86" s="16">
        <v>1</v>
      </c>
      <c r="E86" s="23">
        <v>1</v>
      </c>
      <c r="F86" s="325" t="s">
        <v>53</v>
      </c>
      <c r="G86" s="13">
        <v>19</v>
      </c>
      <c r="H86" s="322" t="s">
        <v>49</v>
      </c>
      <c r="I86" s="66">
        <v>7</v>
      </c>
      <c r="J86" s="436" t="s">
        <v>405</v>
      </c>
      <c r="K86" s="437"/>
      <c r="L86" s="436" t="s">
        <v>260</v>
      </c>
      <c r="M86" s="438"/>
      <c r="N86" s="438"/>
      <c r="O86" s="437"/>
      <c r="P86" s="328">
        <v>2</v>
      </c>
      <c r="Q86" s="328">
        <v>16</v>
      </c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5" customHeight="1" thickBot="1">
      <c r="A87" s="401" t="s">
        <v>12</v>
      </c>
      <c r="B87" s="402"/>
      <c r="C87" s="402"/>
      <c r="D87" s="73"/>
      <c r="E87" s="74"/>
      <c r="F87" s="403" t="s">
        <v>2</v>
      </c>
      <c r="G87" s="395"/>
      <c r="H87" s="395"/>
      <c r="I87" s="395"/>
      <c r="J87" s="418" t="s">
        <v>423</v>
      </c>
      <c r="K87" s="419"/>
      <c r="L87" s="418" t="s">
        <v>259</v>
      </c>
      <c r="M87" s="420"/>
      <c r="N87" s="420"/>
      <c r="O87" s="419"/>
      <c r="P87" s="125">
        <v>2</v>
      </c>
      <c r="Q87" s="125">
        <v>16</v>
      </c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5" customHeight="1" thickBot="1">
      <c r="A88" s="7" t="s">
        <v>52</v>
      </c>
      <c r="B88" s="3" t="s">
        <v>13</v>
      </c>
      <c r="C88" s="9" t="s">
        <v>51</v>
      </c>
      <c r="D88" s="14">
        <v>3</v>
      </c>
      <c r="E88" s="22">
        <v>2</v>
      </c>
      <c r="F88" s="320" t="s">
        <v>51</v>
      </c>
      <c r="G88" s="10">
        <v>26</v>
      </c>
      <c r="H88" s="326" t="s">
        <v>47</v>
      </c>
      <c r="I88" s="25">
        <v>22</v>
      </c>
      <c r="J88" s="398" t="s">
        <v>397</v>
      </c>
      <c r="K88" s="404"/>
      <c r="L88" s="398" t="s">
        <v>455</v>
      </c>
      <c r="M88" s="405"/>
      <c r="N88" s="405"/>
      <c r="O88" s="404"/>
      <c r="P88" s="392">
        <v>2</v>
      </c>
      <c r="Q88" s="287">
        <v>17</v>
      </c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5" customHeight="1" thickBot="1">
      <c r="A89" s="4" t="s">
        <v>53</v>
      </c>
      <c r="B89" s="5" t="s">
        <v>13</v>
      </c>
      <c r="C89" s="11" t="s">
        <v>46</v>
      </c>
      <c r="D89" s="15">
        <v>1</v>
      </c>
      <c r="E89" s="18">
        <v>2</v>
      </c>
      <c r="F89" s="319" t="s">
        <v>48</v>
      </c>
      <c r="G89" s="2">
        <v>25</v>
      </c>
      <c r="H89" s="323" t="s">
        <v>46</v>
      </c>
      <c r="I89" s="25">
        <v>20</v>
      </c>
      <c r="J89" s="427" t="s">
        <v>548</v>
      </c>
      <c r="K89" s="428"/>
      <c r="L89" s="427" t="s">
        <v>453</v>
      </c>
      <c r="M89" s="429"/>
      <c r="N89" s="429"/>
      <c r="O89" s="428"/>
      <c r="P89" s="138">
        <v>2</v>
      </c>
      <c r="Q89" s="138">
        <v>17</v>
      </c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5" customHeight="1" thickBot="1">
      <c r="A90" s="4" t="s">
        <v>49</v>
      </c>
      <c r="B90" s="5" t="s">
        <v>33</v>
      </c>
      <c r="C90" s="11" t="s">
        <v>48</v>
      </c>
      <c r="D90" s="15">
        <v>2</v>
      </c>
      <c r="E90" s="18">
        <v>2</v>
      </c>
      <c r="F90" s="318" t="s">
        <v>50</v>
      </c>
      <c r="G90" s="2">
        <v>24</v>
      </c>
      <c r="H90" s="325" t="s">
        <v>53</v>
      </c>
      <c r="I90" s="25">
        <v>19</v>
      </c>
      <c r="J90" s="436" t="s">
        <v>461</v>
      </c>
      <c r="K90" s="437"/>
      <c r="L90" s="436" t="s">
        <v>260</v>
      </c>
      <c r="M90" s="438"/>
      <c r="N90" s="438"/>
      <c r="O90" s="437"/>
      <c r="P90" s="117">
        <v>2</v>
      </c>
      <c r="Q90" s="117">
        <v>18</v>
      </c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5" customHeight="1" thickBot="1">
      <c r="A91" s="4" t="s">
        <v>44</v>
      </c>
      <c r="B91" s="5" t="s">
        <v>13</v>
      </c>
      <c r="C91" s="11" t="s">
        <v>50</v>
      </c>
      <c r="D91" s="15">
        <v>3</v>
      </c>
      <c r="E91" s="18">
        <v>0</v>
      </c>
      <c r="F91" s="317" t="s">
        <v>52</v>
      </c>
      <c r="G91" s="2">
        <v>23</v>
      </c>
      <c r="H91" s="324" t="s">
        <v>45</v>
      </c>
      <c r="I91" s="25">
        <v>15</v>
      </c>
      <c r="J91" s="409" t="s">
        <v>407</v>
      </c>
      <c r="K91" s="410"/>
      <c r="L91" s="384" t="s">
        <v>319</v>
      </c>
      <c r="M91" s="387"/>
      <c r="N91" s="387"/>
      <c r="O91" s="385"/>
      <c r="P91" s="288">
        <v>2</v>
      </c>
      <c r="Q91" s="288">
        <v>19</v>
      </c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5" customHeight="1" thickBot="1">
      <c r="A92" s="6" t="s">
        <v>47</v>
      </c>
      <c r="B92" s="8" t="s">
        <v>13</v>
      </c>
      <c r="C92" s="12" t="s">
        <v>45</v>
      </c>
      <c r="D92" s="16">
        <v>2</v>
      </c>
      <c r="E92" s="23">
        <v>1</v>
      </c>
      <c r="F92" s="321" t="s">
        <v>44</v>
      </c>
      <c r="G92" s="13">
        <v>22</v>
      </c>
      <c r="H92" s="322" t="s">
        <v>49</v>
      </c>
      <c r="I92" s="66">
        <v>8</v>
      </c>
      <c r="J92" s="424" t="s">
        <v>507</v>
      </c>
      <c r="K92" s="425"/>
      <c r="L92" s="424" t="s">
        <v>454</v>
      </c>
      <c r="M92" s="426"/>
      <c r="N92" s="426"/>
      <c r="O92" s="425"/>
      <c r="P92" s="119">
        <v>2</v>
      </c>
      <c r="Q92" s="119">
        <v>19</v>
      </c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5" customHeight="1" thickBot="1">
      <c r="A93" s="401" t="s">
        <v>25</v>
      </c>
      <c r="B93" s="402"/>
      <c r="C93" s="439"/>
      <c r="D93" s="72"/>
      <c r="E93" s="71"/>
      <c r="F93" s="403" t="s">
        <v>2</v>
      </c>
      <c r="G93" s="395"/>
      <c r="H93" s="395"/>
      <c r="I93" s="395"/>
      <c r="J93" s="421" t="s">
        <v>512</v>
      </c>
      <c r="K93" s="422"/>
      <c r="L93" s="421" t="s">
        <v>456</v>
      </c>
      <c r="M93" s="423"/>
      <c r="N93" s="423"/>
      <c r="O93" s="422"/>
      <c r="P93" s="216">
        <v>2</v>
      </c>
      <c r="Q93" s="291">
        <v>19</v>
      </c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5" customHeight="1" thickBot="1">
      <c r="A94" s="7" t="s">
        <v>52</v>
      </c>
      <c r="B94" s="3" t="s">
        <v>13</v>
      </c>
      <c r="C94" s="339" t="s">
        <v>44</v>
      </c>
      <c r="D94" s="25">
        <v>3</v>
      </c>
      <c r="E94" s="18">
        <v>0</v>
      </c>
      <c r="F94" s="320" t="s">
        <v>51</v>
      </c>
      <c r="G94" s="10">
        <v>29</v>
      </c>
      <c r="H94" s="321" t="s">
        <v>44</v>
      </c>
      <c r="I94" s="25">
        <v>22</v>
      </c>
      <c r="J94" s="412" t="s">
        <v>440</v>
      </c>
      <c r="K94" s="413"/>
      <c r="L94" s="412" t="s">
        <v>320</v>
      </c>
      <c r="M94" s="414"/>
      <c r="N94" s="414"/>
      <c r="O94" s="413"/>
      <c r="P94" s="286">
        <v>2</v>
      </c>
      <c r="Q94" s="286">
        <v>22</v>
      </c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5" customHeight="1" thickBot="1">
      <c r="A95" s="4" t="s">
        <v>45</v>
      </c>
      <c r="B95" s="5" t="s">
        <v>13</v>
      </c>
      <c r="C95" s="340" t="s">
        <v>492</v>
      </c>
      <c r="D95" s="2" t="s">
        <v>493</v>
      </c>
      <c r="E95" s="337" t="s">
        <v>494</v>
      </c>
      <c r="F95" s="317" t="s">
        <v>52</v>
      </c>
      <c r="G95" s="2">
        <v>26</v>
      </c>
      <c r="H95" s="323" t="s">
        <v>46</v>
      </c>
      <c r="I95" s="25">
        <v>20</v>
      </c>
      <c r="J95" s="424" t="s">
        <v>414</v>
      </c>
      <c r="K95" s="425"/>
      <c r="L95" s="424" t="s">
        <v>454</v>
      </c>
      <c r="M95" s="426"/>
      <c r="N95" s="426"/>
      <c r="O95" s="425"/>
      <c r="P95" s="119">
        <v>2</v>
      </c>
      <c r="Q95" s="119">
        <v>23</v>
      </c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5" customHeight="1" thickBot="1">
      <c r="A96" s="4" t="s">
        <v>50</v>
      </c>
      <c r="B96" s="5" t="s">
        <v>33</v>
      </c>
      <c r="C96" s="340" t="s">
        <v>49</v>
      </c>
      <c r="D96" s="25">
        <v>0</v>
      </c>
      <c r="E96" s="18">
        <v>1</v>
      </c>
      <c r="F96" s="319" t="s">
        <v>48</v>
      </c>
      <c r="G96" s="2">
        <v>26</v>
      </c>
      <c r="H96" s="325" t="s">
        <v>53</v>
      </c>
      <c r="I96" s="25">
        <v>19</v>
      </c>
      <c r="J96" s="427" t="s">
        <v>516</v>
      </c>
      <c r="K96" s="428"/>
      <c r="L96" s="427" t="s">
        <v>453</v>
      </c>
      <c r="M96" s="429"/>
      <c r="N96" s="429"/>
      <c r="O96" s="428"/>
      <c r="P96" s="138">
        <v>2</v>
      </c>
      <c r="Q96" s="138">
        <v>26</v>
      </c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5" customHeight="1" thickBot="1">
      <c r="A97" s="4" t="s">
        <v>48</v>
      </c>
      <c r="B97" s="5" t="s">
        <v>13</v>
      </c>
      <c r="C97" s="340" t="s">
        <v>47</v>
      </c>
      <c r="D97" s="25">
        <v>1</v>
      </c>
      <c r="E97" s="18">
        <v>1</v>
      </c>
      <c r="F97" s="318" t="s">
        <v>50</v>
      </c>
      <c r="G97" s="2">
        <v>24</v>
      </c>
      <c r="H97" s="324" t="s">
        <v>45</v>
      </c>
      <c r="I97" s="25">
        <v>18</v>
      </c>
      <c r="J97" s="427" t="s">
        <v>417</v>
      </c>
      <c r="K97" s="428"/>
      <c r="L97" s="427" t="s">
        <v>453</v>
      </c>
      <c r="M97" s="429"/>
      <c r="N97" s="429"/>
      <c r="O97" s="428"/>
      <c r="P97" s="295">
        <v>1</v>
      </c>
      <c r="Q97" s="295">
        <v>1</v>
      </c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5" customHeight="1" thickBot="1">
      <c r="A98" s="6" t="s">
        <v>51</v>
      </c>
      <c r="B98" s="8" t="s">
        <v>13</v>
      </c>
      <c r="C98" s="341" t="s">
        <v>53</v>
      </c>
      <c r="D98" s="66">
        <v>3</v>
      </c>
      <c r="E98" s="23">
        <v>1</v>
      </c>
      <c r="F98" s="326" t="s">
        <v>47</v>
      </c>
      <c r="G98" s="13">
        <v>23</v>
      </c>
      <c r="H98" s="322" t="s">
        <v>49</v>
      </c>
      <c r="I98" s="66">
        <v>11</v>
      </c>
      <c r="J98" s="433" t="s">
        <v>418</v>
      </c>
      <c r="K98" s="434"/>
      <c r="L98" s="433" t="s">
        <v>321</v>
      </c>
      <c r="M98" s="435"/>
      <c r="N98" s="435"/>
      <c r="O98" s="434"/>
      <c r="P98" s="293">
        <v>1</v>
      </c>
      <c r="Q98" s="293">
        <v>2</v>
      </c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5" customHeight="1" thickBot="1">
      <c r="A99" s="401" t="s">
        <v>26</v>
      </c>
      <c r="B99" s="402"/>
      <c r="C99" s="439"/>
      <c r="D99" s="338"/>
      <c r="E99" s="64"/>
      <c r="F99" s="403" t="s">
        <v>2</v>
      </c>
      <c r="G99" s="395"/>
      <c r="H99" s="395"/>
      <c r="I99" s="396"/>
      <c r="J99" s="433" t="s">
        <v>530</v>
      </c>
      <c r="K99" s="434"/>
      <c r="L99" s="433" t="s">
        <v>321</v>
      </c>
      <c r="M99" s="435"/>
      <c r="N99" s="435"/>
      <c r="O99" s="434"/>
      <c r="P99" s="293">
        <v>1</v>
      </c>
      <c r="Q99" s="293">
        <v>3</v>
      </c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5" customHeight="1" thickBot="1">
      <c r="A100" s="7" t="s">
        <v>46</v>
      </c>
      <c r="B100" s="3" t="s">
        <v>13</v>
      </c>
      <c r="C100" s="9" t="s">
        <v>44</v>
      </c>
      <c r="D100" s="14">
        <v>0</v>
      </c>
      <c r="E100" s="22">
        <v>3</v>
      </c>
      <c r="F100" s="320" t="s">
        <v>51</v>
      </c>
      <c r="G100" s="10">
        <v>29</v>
      </c>
      <c r="H100" s="318" t="s">
        <v>50</v>
      </c>
      <c r="I100" s="2">
        <v>25</v>
      </c>
      <c r="J100" s="398" t="s">
        <v>419</v>
      </c>
      <c r="K100" s="404"/>
      <c r="L100" s="398" t="s">
        <v>455</v>
      </c>
      <c r="M100" s="405"/>
      <c r="N100" s="405"/>
      <c r="O100" s="404"/>
      <c r="P100" s="105">
        <v>1</v>
      </c>
      <c r="Q100" s="105">
        <v>4</v>
      </c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5" customHeight="1" thickBot="1">
      <c r="A101" s="4" t="s">
        <v>49</v>
      </c>
      <c r="B101" s="5" t="s">
        <v>13</v>
      </c>
      <c r="C101" s="11" t="s">
        <v>45</v>
      </c>
      <c r="D101" s="15">
        <v>0</v>
      </c>
      <c r="E101" s="18">
        <v>2</v>
      </c>
      <c r="F101" s="319" t="s">
        <v>48</v>
      </c>
      <c r="G101" s="2">
        <v>27</v>
      </c>
      <c r="H101" s="325" t="s">
        <v>53</v>
      </c>
      <c r="I101" s="2">
        <v>22</v>
      </c>
      <c r="J101" s="418" t="s">
        <v>420</v>
      </c>
      <c r="K101" s="419"/>
      <c r="L101" s="418" t="s">
        <v>259</v>
      </c>
      <c r="M101" s="420"/>
      <c r="N101" s="420"/>
      <c r="O101" s="419"/>
      <c r="P101" s="125">
        <v>1</v>
      </c>
      <c r="Q101" s="125">
        <v>4</v>
      </c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5" customHeight="1" thickBot="1">
      <c r="A102" s="4" t="s">
        <v>50</v>
      </c>
      <c r="B102" s="5" t="s">
        <v>33</v>
      </c>
      <c r="C102" s="11" t="s">
        <v>48</v>
      </c>
      <c r="D102" s="15">
        <v>1</v>
      </c>
      <c r="E102" s="18">
        <v>1</v>
      </c>
      <c r="F102" s="317" t="s">
        <v>52</v>
      </c>
      <c r="G102" s="2">
        <v>26</v>
      </c>
      <c r="H102" s="324" t="s">
        <v>45</v>
      </c>
      <c r="I102" s="2">
        <v>21</v>
      </c>
      <c r="J102" s="427" t="s">
        <v>501</v>
      </c>
      <c r="K102" s="428"/>
      <c r="L102" s="427" t="s">
        <v>453</v>
      </c>
      <c r="M102" s="429"/>
      <c r="N102" s="429"/>
      <c r="O102" s="428"/>
      <c r="P102" s="138">
        <v>1</v>
      </c>
      <c r="Q102" s="138">
        <v>4</v>
      </c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5" customHeight="1" thickBot="1">
      <c r="A103" s="4" t="s">
        <v>47</v>
      </c>
      <c r="B103" s="5" t="s">
        <v>13</v>
      </c>
      <c r="C103" s="11" t="s">
        <v>51</v>
      </c>
      <c r="D103" s="15">
        <v>2</v>
      </c>
      <c r="E103" s="18">
        <v>1</v>
      </c>
      <c r="F103" s="326" t="s">
        <v>47</v>
      </c>
      <c r="G103" s="25">
        <v>26</v>
      </c>
      <c r="H103" s="323" t="s">
        <v>46</v>
      </c>
      <c r="I103" s="2">
        <v>20</v>
      </c>
      <c r="J103" s="433" t="s">
        <v>515</v>
      </c>
      <c r="K103" s="434"/>
      <c r="L103" s="433" t="s">
        <v>321</v>
      </c>
      <c r="M103" s="435"/>
      <c r="N103" s="435"/>
      <c r="O103" s="434"/>
      <c r="P103" s="293">
        <v>1</v>
      </c>
      <c r="Q103" s="293">
        <v>5</v>
      </c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5" customHeight="1" thickBot="1">
      <c r="A104" s="6" t="s">
        <v>53</v>
      </c>
      <c r="B104" s="8" t="s">
        <v>13</v>
      </c>
      <c r="C104" s="12" t="s">
        <v>52</v>
      </c>
      <c r="D104" s="16">
        <v>2</v>
      </c>
      <c r="E104" s="23">
        <v>1</v>
      </c>
      <c r="F104" s="321" t="s">
        <v>44</v>
      </c>
      <c r="G104" s="66">
        <v>25</v>
      </c>
      <c r="H104" s="322" t="s">
        <v>49</v>
      </c>
      <c r="I104" s="13">
        <v>11</v>
      </c>
      <c r="J104" s="424" t="s">
        <v>428</v>
      </c>
      <c r="K104" s="425"/>
      <c r="L104" s="424" t="s">
        <v>454</v>
      </c>
      <c r="M104" s="426"/>
      <c r="N104" s="426"/>
      <c r="O104" s="425"/>
      <c r="P104" s="119">
        <v>1</v>
      </c>
      <c r="Q104" s="119">
        <v>6</v>
      </c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5" customHeight="1" thickBot="1">
      <c r="A105" s="401" t="s">
        <v>27</v>
      </c>
      <c r="B105" s="402"/>
      <c r="C105" s="402"/>
      <c r="D105" s="72"/>
      <c r="E105" s="71"/>
      <c r="F105" s="403" t="s">
        <v>2</v>
      </c>
      <c r="G105" s="395"/>
      <c r="H105" s="395"/>
      <c r="I105" s="396"/>
      <c r="J105" s="436" t="s">
        <v>424</v>
      </c>
      <c r="K105" s="437"/>
      <c r="L105" s="436" t="s">
        <v>260</v>
      </c>
      <c r="M105" s="438"/>
      <c r="N105" s="438"/>
      <c r="O105" s="437"/>
      <c r="P105" s="117">
        <v>1</v>
      </c>
      <c r="Q105" s="117">
        <v>6</v>
      </c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5" customHeight="1" thickBot="1">
      <c r="A106" s="7" t="s">
        <v>44</v>
      </c>
      <c r="B106" s="3" t="s">
        <v>13</v>
      </c>
      <c r="C106" s="9" t="s">
        <v>49</v>
      </c>
      <c r="D106" s="14">
        <v>3</v>
      </c>
      <c r="E106" s="22">
        <v>2</v>
      </c>
      <c r="F106" s="319" t="s">
        <v>48</v>
      </c>
      <c r="G106" s="10">
        <v>30</v>
      </c>
      <c r="H106" s="317" t="s">
        <v>52</v>
      </c>
      <c r="I106" s="2">
        <v>26</v>
      </c>
      <c r="J106" s="436" t="s">
        <v>431</v>
      </c>
      <c r="K106" s="437"/>
      <c r="L106" s="436" t="s">
        <v>260</v>
      </c>
      <c r="M106" s="438"/>
      <c r="N106" s="438"/>
      <c r="O106" s="437"/>
      <c r="P106" s="117">
        <v>1</v>
      </c>
      <c r="Q106" s="117">
        <v>6</v>
      </c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5" customHeight="1" thickBot="1">
      <c r="A107" s="4" t="s">
        <v>45</v>
      </c>
      <c r="B107" s="5" t="s">
        <v>13</v>
      </c>
      <c r="C107" s="11" t="s">
        <v>52</v>
      </c>
      <c r="D107" s="15">
        <v>3</v>
      </c>
      <c r="E107" s="18">
        <v>1</v>
      </c>
      <c r="F107" s="320" t="s">
        <v>51</v>
      </c>
      <c r="G107" s="2">
        <v>29</v>
      </c>
      <c r="H107" s="324" t="s">
        <v>45</v>
      </c>
      <c r="I107" s="2">
        <v>24</v>
      </c>
      <c r="J107" s="418" t="s">
        <v>529</v>
      </c>
      <c r="K107" s="419"/>
      <c r="L107" s="418" t="s">
        <v>259</v>
      </c>
      <c r="M107" s="420"/>
      <c r="N107" s="420"/>
      <c r="O107" s="419"/>
      <c r="P107" s="125">
        <v>1</v>
      </c>
      <c r="Q107" s="125">
        <v>6</v>
      </c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5" customHeight="1" thickBot="1">
      <c r="A108" s="4" t="s">
        <v>48</v>
      </c>
      <c r="B108" s="5" t="s">
        <v>33</v>
      </c>
      <c r="C108" s="11" t="s">
        <v>46</v>
      </c>
      <c r="D108" s="15">
        <v>4</v>
      </c>
      <c r="E108" s="18">
        <v>2</v>
      </c>
      <c r="F108" s="321" t="s">
        <v>44</v>
      </c>
      <c r="G108" s="2">
        <v>28</v>
      </c>
      <c r="H108" s="325" t="s">
        <v>53</v>
      </c>
      <c r="I108" s="2">
        <v>23</v>
      </c>
      <c r="J108" s="433" t="s">
        <v>550</v>
      </c>
      <c r="K108" s="434"/>
      <c r="L108" s="433" t="s">
        <v>321</v>
      </c>
      <c r="M108" s="435"/>
      <c r="N108" s="435"/>
      <c r="O108" s="434"/>
      <c r="P108" s="293">
        <v>1</v>
      </c>
      <c r="Q108" s="293">
        <v>6</v>
      </c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5" customHeight="1" thickBot="1">
      <c r="A109" s="4" t="s">
        <v>51</v>
      </c>
      <c r="B109" s="5" t="s">
        <v>13</v>
      </c>
      <c r="C109" s="11" t="s">
        <v>50</v>
      </c>
      <c r="D109" s="15">
        <v>0</v>
      </c>
      <c r="E109" s="18">
        <v>1</v>
      </c>
      <c r="F109" s="318" t="s">
        <v>50</v>
      </c>
      <c r="G109" s="2">
        <v>28</v>
      </c>
      <c r="H109" s="323" t="s">
        <v>46</v>
      </c>
      <c r="I109" s="2">
        <v>20</v>
      </c>
      <c r="J109" s="398" t="s">
        <v>539</v>
      </c>
      <c r="K109" s="404"/>
      <c r="L109" s="398" t="s">
        <v>455</v>
      </c>
      <c r="M109" s="405"/>
      <c r="N109" s="405"/>
      <c r="O109" s="404"/>
      <c r="P109" s="105">
        <v>1</v>
      </c>
      <c r="Q109" s="105">
        <v>7</v>
      </c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5" customHeight="1" thickBot="1">
      <c r="A110" s="6" t="s">
        <v>53</v>
      </c>
      <c r="B110" s="8" t="s">
        <v>13</v>
      </c>
      <c r="C110" s="12" t="s">
        <v>47</v>
      </c>
      <c r="D110" s="16">
        <v>0</v>
      </c>
      <c r="E110" s="23">
        <v>0</v>
      </c>
      <c r="F110" s="326" t="s">
        <v>47</v>
      </c>
      <c r="G110" s="13">
        <v>27</v>
      </c>
      <c r="H110" s="322" t="s">
        <v>49</v>
      </c>
      <c r="I110" s="13">
        <v>11</v>
      </c>
      <c r="J110" s="427" t="s">
        <v>471</v>
      </c>
      <c r="K110" s="428"/>
      <c r="L110" s="427" t="s">
        <v>453</v>
      </c>
      <c r="M110" s="429"/>
      <c r="N110" s="429"/>
      <c r="O110" s="428"/>
      <c r="P110" s="138">
        <v>1</v>
      </c>
      <c r="Q110" s="138">
        <v>9</v>
      </c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5" customHeight="1" thickBot="1">
      <c r="A111" s="430" t="s">
        <v>11</v>
      </c>
      <c r="B111" s="431"/>
      <c r="C111" s="431"/>
      <c r="D111" s="431"/>
      <c r="E111" s="431"/>
      <c r="F111" s="431"/>
      <c r="G111" s="431"/>
      <c r="H111" s="431"/>
      <c r="I111" s="432"/>
      <c r="J111" s="421" t="s">
        <v>472</v>
      </c>
      <c r="K111" s="422"/>
      <c r="L111" s="421" t="s">
        <v>456</v>
      </c>
      <c r="M111" s="423"/>
      <c r="N111" s="423"/>
      <c r="O111" s="422"/>
      <c r="P111" s="216">
        <v>1</v>
      </c>
      <c r="Q111" s="216">
        <v>9</v>
      </c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5" customHeight="1" thickBot="1">
      <c r="A112" s="401" t="s">
        <v>28</v>
      </c>
      <c r="B112" s="402"/>
      <c r="C112" s="402"/>
      <c r="D112" s="72"/>
      <c r="E112" s="71"/>
      <c r="F112" s="403" t="s">
        <v>2</v>
      </c>
      <c r="G112" s="395"/>
      <c r="H112" s="395"/>
      <c r="I112" s="395"/>
      <c r="J112" s="412" t="s">
        <v>484</v>
      </c>
      <c r="K112" s="413"/>
      <c r="L112" s="412" t="s">
        <v>320</v>
      </c>
      <c r="M112" s="414"/>
      <c r="N112" s="414"/>
      <c r="O112" s="413"/>
      <c r="P112" s="286">
        <v>1</v>
      </c>
      <c r="Q112" s="286">
        <v>9</v>
      </c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5" customHeight="1" thickBot="1">
      <c r="A113" s="7" t="s">
        <v>51</v>
      </c>
      <c r="B113" s="3" t="s">
        <v>13</v>
      </c>
      <c r="C113" s="9" t="s">
        <v>44</v>
      </c>
      <c r="D113" s="14">
        <v>1</v>
      </c>
      <c r="E113" s="22">
        <v>0</v>
      </c>
      <c r="F113" s="320" t="s">
        <v>51</v>
      </c>
      <c r="G113" s="10">
        <v>32</v>
      </c>
      <c r="H113" s="324" t="s">
        <v>45</v>
      </c>
      <c r="I113" s="25">
        <v>27</v>
      </c>
      <c r="J113" s="415" t="s">
        <v>549</v>
      </c>
      <c r="K113" s="416"/>
      <c r="L113" s="415" t="s">
        <v>258</v>
      </c>
      <c r="M113" s="417"/>
      <c r="N113" s="417"/>
      <c r="O113" s="416"/>
      <c r="P113" s="199">
        <v>1</v>
      </c>
      <c r="Q113" s="199">
        <v>9</v>
      </c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5" customHeight="1" thickBot="1">
      <c r="A114" s="4" t="s">
        <v>49</v>
      </c>
      <c r="B114" s="5" t="s">
        <v>13</v>
      </c>
      <c r="C114" s="11" t="s">
        <v>47</v>
      </c>
      <c r="D114" s="15">
        <v>3</v>
      </c>
      <c r="E114" s="18">
        <v>1</v>
      </c>
      <c r="F114" s="318" t="s">
        <v>50</v>
      </c>
      <c r="G114" s="2">
        <v>31</v>
      </c>
      <c r="H114" s="326" t="s">
        <v>47</v>
      </c>
      <c r="I114" s="25">
        <v>27</v>
      </c>
      <c r="J114" s="418" t="s">
        <v>436</v>
      </c>
      <c r="K114" s="419"/>
      <c r="L114" s="418" t="s">
        <v>259</v>
      </c>
      <c r="M114" s="420"/>
      <c r="N114" s="420"/>
      <c r="O114" s="419"/>
      <c r="P114" s="125">
        <v>1</v>
      </c>
      <c r="Q114" s="125">
        <v>10</v>
      </c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5" customHeight="1" thickBot="1">
      <c r="A115" s="4" t="s">
        <v>45</v>
      </c>
      <c r="B115" s="5" t="s">
        <v>33</v>
      </c>
      <c r="C115" s="11" t="s">
        <v>53</v>
      </c>
      <c r="D115" s="15">
        <v>1</v>
      </c>
      <c r="E115" s="18">
        <v>0</v>
      </c>
      <c r="F115" s="319" t="s">
        <v>48</v>
      </c>
      <c r="G115" s="2">
        <v>30</v>
      </c>
      <c r="H115" s="325" t="s">
        <v>53</v>
      </c>
      <c r="I115" s="25">
        <v>23</v>
      </c>
      <c r="J115" s="424" t="s">
        <v>434</v>
      </c>
      <c r="K115" s="425"/>
      <c r="L115" s="424" t="s">
        <v>454</v>
      </c>
      <c r="M115" s="426"/>
      <c r="N115" s="426"/>
      <c r="O115" s="425"/>
      <c r="P115" s="119">
        <v>1</v>
      </c>
      <c r="Q115" s="119">
        <v>10</v>
      </c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5" customHeight="1" thickBot="1">
      <c r="A116" s="4" t="s">
        <v>46</v>
      </c>
      <c r="B116" s="5" t="s">
        <v>13</v>
      </c>
      <c r="C116" s="11" t="s">
        <v>50</v>
      </c>
      <c r="D116" s="15">
        <v>1</v>
      </c>
      <c r="E116" s="18">
        <v>2</v>
      </c>
      <c r="F116" s="317" t="s">
        <v>52</v>
      </c>
      <c r="G116" s="2">
        <v>29</v>
      </c>
      <c r="H116" s="323" t="s">
        <v>46</v>
      </c>
      <c r="I116" s="25">
        <v>20</v>
      </c>
      <c r="J116" s="421" t="s">
        <v>547</v>
      </c>
      <c r="K116" s="422"/>
      <c r="L116" s="421" t="s">
        <v>456</v>
      </c>
      <c r="M116" s="423"/>
      <c r="N116" s="423"/>
      <c r="O116" s="422"/>
      <c r="P116" s="327">
        <v>1</v>
      </c>
      <c r="Q116" s="216">
        <v>10</v>
      </c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5" customHeight="1" thickBot="1">
      <c r="A117" s="6" t="s">
        <v>48</v>
      </c>
      <c r="B117" s="8" t="s">
        <v>13</v>
      </c>
      <c r="C117" s="12" t="s">
        <v>52</v>
      </c>
      <c r="D117" s="16">
        <v>1</v>
      </c>
      <c r="E117" s="23">
        <v>3</v>
      </c>
      <c r="F117" s="321" t="s">
        <v>44</v>
      </c>
      <c r="G117" s="13">
        <v>28</v>
      </c>
      <c r="H117" s="322" t="s">
        <v>49</v>
      </c>
      <c r="I117" s="66">
        <v>14</v>
      </c>
      <c r="J117" s="398" t="s">
        <v>426</v>
      </c>
      <c r="K117" s="404"/>
      <c r="L117" s="398" t="s">
        <v>455</v>
      </c>
      <c r="M117" s="405"/>
      <c r="N117" s="405"/>
      <c r="O117" s="404"/>
      <c r="P117" s="105">
        <v>1</v>
      </c>
      <c r="Q117" s="105">
        <v>12</v>
      </c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5" customHeight="1" thickBot="1">
      <c r="A118" s="401" t="s">
        <v>29</v>
      </c>
      <c r="B118" s="402"/>
      <c r="C118" s="402"/>
      <c r="D118" s="73"/>
      <c r="E118" s="74"/>
      <c r="F118" s="403" t="s">
        <v>2</v>
      </c>
      <c r="G118" s="395"/>
      <c r="H118" s="395"/>
      <c r="I118" s="395"/>
      <c r="J118" s="415" t="s">
        <v>437</v>
      </c>
      <c r="K118" s="416"/>
      <c r="L118" s="415" t="s">
        <v>258</v>
      </c>
      <c r="M118" s="417"/>
      <c r="N118" s="417"/>
      <c r="O118" s="416"/>
      <c r="P118" s="199">
        <v>1</v>
      </c>
      <c r="Q118" s="199">
        <v>12</v>
      </c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5" customHeight="1" thickBot="1">
      <c r="A119" s="7" t="s">
        <v>49</v>
      </c>
      <c r="B119" s="3" t="s">
        <v>13</v>
      </c>
      <c r="C119" s="9" t="s">
        <v>51</v>
      </c>
      <c r="D119" s="14">
        <v>0</v>
      </c>
      <c r="E119" s="22">
        <v>1</v>
      </c>
      <c r="F119" s="320" t="s">
        <v>51</v>
      </c>
      <c r="G119" s="10">
        <v>35</v>
      </c>
      <c r="H119" s="326" t="s">
        <v>47</v>
      </c>
      <c r="I119" s="2">
        <v>30</v>
      </c>
      <c r="J119" s="421" t="s">
        <v>438</v>
      </c>
      <c r="K119" s="422"/>
      <c r="L119" s="421" t="s">
        <v>456</v>
      </c>
      <c r="M119" s="423"/>
      <c r="N119" s="423"/>
      <c r="O119" s="422"/>
      <c r="P119" s="292">
        <v>1</v>
      </c>
      <c r="Q119" s="292">
        <v>13</v>
      </c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5" customHeight="1" thickBot="1">
      <c r="A120" s="4" t="s">
        <v>44</v>
      </c>
      <c r="B120" s="5" t="s">
        <v>13</v>
      </c>
      <c r="C120" s="11" t="s">
        <v>45</v>
      </c>
      <c r="D120" s="15">
        <v>1</v>
      </c>
      <c r="E120" s="18">
        <v>2</v>
      </c>
      <c r="F120" s="319" t="s">
        <v>48</v>
      </c>
      <c r="G120" s="2">
        <v>33</v>
      </c>
      <c r="H120" s="321" t="s">
        <v>44</v>
      </c>
      <c r="I120" s="2">
        <v>28</v>
      </c>
      <c r="J120" s="424" t="s">
        <v>513</v>
      </c>
      <c r="K120" s="425"/>
      <c r="L120" s="424" t="s">
        <v>454</v>
      </c>
      <c r="M120" s="426"/>
      <c r="N120" s="426"/>
      <c r="O120" s="425"/>
      <c r="P120" s="119">
        <v>1</v>
      </c>
      <c r="Q120" s="119">
        <v>13</v>
      </c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5" customHeight="1" thickBot="1">
      <c r="A121" s="4" t="s">
        <v>47</v>
      </c>
      <c r="B121" s="5" t="s">
        <v>13</v>
      </c>
      <c r="C121" s="11" t="s">
        <v>46</v>
      </c>
      <c r="D121" s="15">
        <v>4</v>
      </c>
      <c r="E121" s="18">
        <v>3</v>
      </c>
      <c r="F121" s="318" t="s">
        <v>50</v>
      </c>
      <c r="G121" s="2">
        <v>32</v>
      </c>
      <c r="H121" s="325" t="s">
        <v>53</v>
      </c>
      <c r="I121" s="2">
        <v>23</v>
      </c>
      <c r="J121" s="421" t="s">
        <v>469</v>
      </c>
      <c r="K121" s="422"/>
      <c r="L121" s="421" t="s">
        <v>456</v>
      </c>
      <c r="M121" s="423"/>
      <c r="N121" s="423"/>
      <c r="O121" s="422"/>
      <c r="P121" s="216">
        <v>1</v>
      </c>
      <c r="Q121" s="216">
        <v>14</v>
      </c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5" customHeight="1" thickBot="1">
      <c r="A122" s="4" t="s">
        <v>53</v>
      </c>
      <c r="B122" s="5" t="s">
        <v>33</v>
      </c>
      <c r="C122" s="11" t="s">
        <v>48</v>
      </c>
      <c r="D122" s="15">
        <v>1</v>
      </c>
      <c r="E122" s="18">
        <v>4</v>
      </c>
      <c r="F122" s="317" t="s">
        <v>52</v>
      </c>
      <c r="G122" s="2">
        <v>30</v>
      </c>
      <c r="H122" s="323" t="s">
        <v>46</v>
      </c>
      <c r="I122" s="2">
        <v>20</v>
      </c>
      <c r="J122" s="398" t="s">
        <v>430</v>
      </c>
      <c r="K122" s="404"/>
      <c r="L122" s="398" t="s">
        <v>455</v>
      </c>
      <c r="M122" s="405"/>
      <c r="N122" s="405"/>
      <c r="O122" s="404"/>
      <c r="P122" s="105">
        <v>1</v>
      </c>
      <c r="Q122" s="105">
        <v>15</v>
      </c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5" customHeight="1" thickBot="1">
      <c r="A123" s="6" t="s">
        <v>52</v>
      </c>
      <c r="B123" s="8" t="s">
        <v>13</v>
      </c>
      <c r="C123" s="12" t="s">
        <v>50</v>
      </c>
      <c r="D123" s="16">
        <v>1</v>
      </c>
      <c r="E123" s="23">
        <v>1</v>
      </c>
      <c r="F123" s="324" t="s">
        <v>45</v>
      </c>
      <c r="G123" s="13">
        <v>30</v>
      </c>
      <c r="H123" s="322" t="s">
        <v>49</v>
      </c>
      <c r="I123" s="13">
        <v>14</v>
      </c>
      <c r="J123" s="412" t="s">
        <v>460</v>
      </c>
      <c r="K123" s="413"/>
      <c r="L123" s="412" t="s">
        <v>320</v>
      </c>
      <c r="M123" s="414"/>
      <c r="N123" s="414"/>
      <c r="O123" s="413"/>
      <c r="P123" s="391">
        <v>1</v>
      </c>
      <c r="Q123" s="286">
        <v>16</v>
      </c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5" customHeight="1" thickBot="1">
      <c r="A124" s="401" t="s">
        <v>30</v>
      </c>
      <c r="B124" s="402"/>
      <c r="C124" s="402"/>
      <c r="D124" s="73"/>
      <c r="E124" s="74"/>
      <c r="F124" s="403" t="s">
        <v>2</v>
      </c>
      <c r="G124" s="395"/>
      <c r="H124" s="395"/>
      <c r="I124" s="396"/>
      <c r="J124" s="415" t="s">
        <v>441</v>
      </c>
      <c r="K124" s="416"/>
      <c r="L124" s="415" t="s">
        <v>258</v>
      </c>
      <c r="M124" s="417"/>
      <c r="N124" s="417"/>
      <c r="O124" s="416"/>
      <c r="P124" s="199">
        <v>1</v>
      </c>
      <c r="Q124" s="199">
        <v>17</v>
      </c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5" customHeight="1" thickBot="1">
      <c r="A125" s="7" t="s">
        <v>51</v>
      </c>
      <c r="B125" s="3" t="s">
        <v>13</v>
      </c>
      <c r="C125" s="9" t="s">
        <v>45</v>
      </c>
      <c r="D125" s="14">
        <v>1</v>
      </c>
      <c r="E125" s="22">
        <v>0</v>
      </c>
      <c r="F125" s="320" t="s">
        <v>51</v>
      </c>
      <c r="G125" s="10">
        <v>38</v>
      </c>
      <c r="H125" s="324" t="s">
        <v>45</v>
      </c>
      <c r="I125" s="2">
        <v>30</v>
      </c>
      <c r="J125" s="418" t="s">
        <v>538</v>
      </c>
      <c r="K125" s="419"/>
      <c r="L125" s="418" t="s">
        <v>259</v>
      </c>
      <c r="M125" s="420"/>
      <c r="N125" s="420"/>
      <c r="O125" s="419"/>
      <c r="P125" s="125">
        <v>1</v>
      </c>
      <c r="Q125" s="125">
        <v>17</v>
      </c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5" customHeight="1" thickBot="1">
      <c r="A126" s="4" t="s">
        <v>46</v>
      </c>
      <c r="B126" s="5" t="s">
        <v>13</v>
      </c>
      <c r="C126" s="11" t="s">
        <v>49</v>
      </c>
      <c r="D126" s="15">
        <v>2</v>
      </c>
      <c r="E126" s="18">
        <v>0</v>
      </c>
      <c r="F126" s="317" t="s">
        <v>52</v>
      </c>
      <c r="G126" s="2">
        <v>33</v>
      </c>
      <c r="H126" s="326" t="s">
        <v>47</v>
      </c>
      <c r="I126" s="2">
        <v>30</v>
      </c>
      <c r="J126" s="415" t="s">
        <v>521</v>
      </c>
      <c r="K126" s="416"/>
      <c r="L126" s="415" t="s">
        <v>258</v>
      </c>
      <c r="M126" s="417"/>
      <c r="N126" s="417"/>
      <c r="O126" s="416"/>
      <c r="P126" s="199">
        <v>1</v>
      </c>
      <c r="Q126" s="199">
        <v>18</v>
      </c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5" customHeight="1" thickBot="1">
      <c r="A127" s="4" t="s">
        <v>48</v>
      </c>
      <c r="B127" s="5" t="s">
        <v>13</v>
      </c>
      <c r="C127" s="11" t="s">
        <v>44</v>
      </c>
      <c r="D127" s="15">
        <v>0</v>
      </c>
      <c r="E127" s="18">
        <v>2</v>
      </c>
      <c r="F127" s="319" t="s">
        <v>48</v>
      </c>
      <c r="G127" s="2">
        <v>33</v>
      </c>
      <c r="H127" s="325" t="s">
        <v>53</v>
      </c>
      <c r="I127" s="2">
        <v>26</v>
      </c>
      <c r="J127" s="412" t="s">
        <v>522</v>
      </c>
      <c r="K127" s="413"/>
      <c r="L127" s="412" t="s">
        <v>320</v>
      </c>
      <c r="M127" s="414"/>
      <c r="N127" s="414"/>
      <c r="O127" s="413"/>
      <c r="P127" s="286">
        <v>1</v>
      </c>
      <c r="Q127" s="286">
        <v>19</v>
      </c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5" customHeight="1" thickBot="1">
      <c r="A128" s="4" t="s">
        <v>52</v>
      </c>
      <c r="B128" s="5" t="s">
        <v>33</v>
      </c>
      <c r="C128" s="11" t="s">
        <v>47</v>
      </c>
      <c r="D128" s="15">
        <v>2</v>
      </c>
      <c r="E128" s="18">
        <v>0</v>
      </c>
      <c r="F128" s="318" t="s">
        <v>50</v>
      </c>
      <c r="G128" s="2">
        <v>32</v>
      </c>
      <c r="H128" s="323" t="s">
        <v>46</v>
      </c>
      <c r="I128" s="2">
        <v>23</v>
      </c>
      <c r="J128" s="415" t="s">
        <v>443</v>
      </c>
      <c r="K128" s="416"/>
      <c r="L128" s="415" t="s">
        <v>258</v>
      </c>
      <c r="M128" s="417"/>
      <c r="N128" s="417"/>
      <c r="O128" s="416"/>
      <c r="P128" s="199">
        <v>1</v>
      </c>
      <c r="Q128" s="199">
        <v>20</v>
      </c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5" customHeight="1" thickBot="1">
      <c r="A129" s="6" t="s">
        <v>50</v>
      </c>
      <c r="B129" s="8" t="s">
        <v>13</v>
      </c>
      <c r="C129" s="12" t="s">
        <v>53</v>
      </c>
      <c r="D129" s="16">
        <v>1</v>
      </c>
      <c r="E129" s="23">
        <v>7</v>
      </c>
      <c r="F129" s="321" t="s">
        <v>44</v>
      </c>
      <c r="G129" s="13">
        <v>31</v>
      </c>
      <c r="H129" s="322" t="s">
        <v>49</v>
      </c>
      <c r="I129" s="13">
        <v>14</v>
      </c>
      <c r="J129" s="409" t="s">
        <v>444</v>
      </c>
      <c r="K129" s="410"/>
      <c r="L129" s="409" t="s">
        <v>319</v>
      </c>
      <c r="M129" s="411"/>
      <c r="N129" s="411"/>
      <c r="O129" s="410"/>
      <c r="P129" s="288">
        <v>1</v>
      </c>
      <c r="Q129" s="288">
        <v>21</v>
      </c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5" customHeight="1" thickBot="1">
      <c r="A130" s="401" t="s">
        <v>38</v>
      </c>
      <c r="B130" s="402"/>
      <c r="C130" s="402"/>
      <c r="D130" s="73"/>
      <c r="E130" s="74"/>
      <c r="F130" s="403" t="s">
        <v>2</v>
      </c>
      <c r="G130" s="395"/>
      <c r="H130" s="395"/>
      <c r="I130" s="396"/>
      <c r="J130" s="398" t="s">
        <v>439</v>
      </c>
      <c r="K130" s="404"/>
      <c r="L130" s="398" t="s">
        <v>455</v>
      </c>
      <c r="M130" s="405"/>
      <c r="N130" s="405"/>
      <c r="O130" s="404"/>
      <c r="P130" s="388">
        <v>1</v>
      </c>
      <c r="Q130" s="388">
        <v>23</v>
      </c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5" customHeight="1" thickBot="1">
      <c r="A131" s="7" t="s">
        <v>51</v>
      </c>
      <c r="B131" s="3" t="s">
        <v>13</v>
      </c>
      <c r="C131" s="9" t="s">
        <v>46</v>
      </c>
      <c r="D131" s="14">
        <v>1</v>
      </c>
      <c r="E131" s="22">
        <v>2</v>
      </c>
      <c r="F131" s="320" t="s">
        <v>51</v>
      </c>
      <c r="G131" s="10">
        <v>38</v>
      </c>
      <c r="H131" s="324" t="s">
        <v>45</v>
      </c>
      <c r="I131" s="2">
        <v>31</v>
      </c>
      <c r="J131" s="398" t="s">
        <v>448</v>
      </c>
      <c r="K131" s="404"/>
      <c r="L131" s="398" t="s">
        <v>455</v>
      </c>
      <c r="M131" s="405"/>
      <c r="N131" s="405"/>
      <c r="O131" s="404"/>
      <c r="P131" s="105">
        <v>1</v>
      </c>
      <c r="Q131" s="105">
        <v>24</v>
      </c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5" customHeight="1" thickBot="1">
      <c r="A132" s="4" t="s">
        <v>45</v>
      </c>
      <c r="B132" s="5" t="s">
        <v>13</v>
      </c>
      <c r="C132" s="11" t="s">
        <v>48</v>
      </c>
      <c r="D132" s="15">
        <v>2</v>
      </c>
      <c r="E132" s="18">
        <v>2</v>
      </c>
      <c r="F132" s="318" t="s">
        <v>50</v>
      </c>
      <c r="G132" s="2">
        <v>35</v>
      </c>
      <c r="H132" s="326" t="s">
        <v>47</v>
      </c>
      <c r="I132" s="2">
        <v>30</v>
      </c>
      <c r="J132" s="406" t="s">
        <v>534</v>
      </c>
      <c r="K132" s="407"/>
      <c r="L132" s="406" t="s">
        <v>320</v>
      </c>
      <c r="M132" s="408"/>
      <c r="N132" s="408"/>
      <c r="O132" s="407"/>
      <c r="P132" s="394">
        <v>1</v>
      </c>
      <c r="Q132" s="394">
        <v>24</v>
      </c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5" customHeight="1" thickBot="1">
      <c r="A133" s="4" t="s">
        <v>49</v>
      </c>
      <c r="B133" s="5" t="s">
        <v>13</v>
      </c>
      <c r="C133" s="11" t="s">
        <v>52</v>
      </c>
      <c r="D133" s="15">
        <v>2</v>
      </c>
      <c r="E133" s="18">
        <v>2</v>
      </c>
      <c r="F133" s="317" t="s">
        <v>52</v>
      </c>
      <c r="G133" s="2">
        <v>34</v>
      </c>
      <c r="H133" s="325" t="s">
        <v>53</v>
      </c>
      <c r="I133" s="2">
        <v>27</v>
      </c>
      <c r="J133" s="397"/>
      <c r="K133" s="399"/>
      <c r="L133" s="399"/>
      <c r="M133" s="399"/>
      <c r="N133" s="399"/>
      <c r="O133" s="399"/>
      <c r="P133" s="21"/>
      <c r="Q133" s="21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5" customHeight="1" thickBot="1">
      <c r="A134" s="4" t="s">
        <v>53</v>
      </c>
      <c r="B134" s="5" t="s">
        <v>33</v>
      </c>
      <c r="C134" s="11" t="s">
        <v>44</v>
      </c>
      <c r="D134" s="15">
        <v>1</v>
      </c>
      <c r="E134" s="18">
        <v>1</v>
      </c>
      <c r="F134" s="319" t="s">
        <v>48</v>
      </c>
      <c r="G134" s="2">
        <v>34</v>
      </c>
      <c r="H134" s="323" t="s">
        <v>46</v>
      </c>
      <c r="I134" s="2">
        <v>26</v>
      </c>
      <c r="J134" s="400"/>
      <c r="K134" s="400"/>
      <c r="L134" s="400"/>
      <c r="M134" s="400"/>
      <c r="N134" s="400"/>
      <c r="O134" s="400"/>
      <c r="P134" s="57"/>
      <c r="Q134" s="57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5" customHeight="1" thickBot="1">
      <c r="A135" s="6" t="s">
        <v>47</v>
      </c>
      <c r="B135" s="8" t="s">
        <v>13</v>
      </c>
      <c r="C135" s="12" t="s">
        <v>50</v>
      </c>
      <c r="D135" s="16">
        <v>0</v>
      </c>
      <c r="E135" s="23">
        <v>1</v>
      </c>
      <c r="F135" s="321" t="s">
        <v>44</v>
      </c>
      <c r="G135" s="13">
        <v>32</v>
      </c>
      <c r="H135" s="322" t="s">
        <v>49</v>
      </c>
      <c r="I135" s="13">
        <v>15</v>
      </c>
      <c r="J135" s="399"/>
      <c r="K135" s="399"/>
      <c r="L135" s="399"/>
      <c r="M135" s="399"/>
      <c r="N135" s="399"/>
      <c r="O135" s="399"/>
      <c r="P135" s="21"/>
      <c r="Q135" s="21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5" customHeight="1" thickBot="1">
      <c r="A136" s="401" t="s">
        <v>39</v>
      </c>
      <c r="B136" s="402"/>
      <c r="C136" s="402"/>
      <c r="D136" s="73"/>
      <c r="E136" s="74"/>
      <c r="F136" s="403" t="s">
        <v>2</v>
      </c>
      <c r="G136" s="395"/>
      <c r="H136" s="395"/>
      <c r="I136" s="396"/>
      <c r="J136" s="400"/>
      <c r="K136" s="400"/>
      <c r="L136" s="400"/>
      <c r="M136" s="400"/>
      <c r="N136" s="400"/>
      <c r="O136" s="400"/>
      <c r="P136" s="57"/>
      <c r="Q136" s="57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5" customHeight="1" thickBot="1">
      <c r="A137" s="7" t="s">
        <v>48</v>
      </c>
      <c r="B137" s="3" t="s">
        <v>13</v>
      </c>
      <c r="C137" s="9" t="s">
        <v>51</v>
      </c>
      <c r="D137" s="14">
        <v>2</v>
      </c>
      <c r="E137" s="22">
        <v>2</v>
      </c>
      <c r="F137" s="320" t="s">
        <v>51</v>
      </c>
      <c r="G137" s="10">
        <v>39</v>
      </c>
      <c r="H137" s="326" t="s">
        <v>47</v>
      </c>
      <c r="I137" s="2">
        <v>33</v>
      </c>
      <c r="J137" s="400"/>
      <c r="K137" s="400"/>
      <c r="L137" s="400"/>
      <c r="M137" s="400"/>
      <c r="N137" s="400"/>
      <c r="O137" s="400"/>
      <c r="P137" s="57"/>
      <c r="Q137" s="57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5" customHeight="1" thickBot="1">
      <c r="A138" s="4" t="s">
        <v>52</v>
      </c>
      <c r="B138" s="5" t="s">
        <v>13</v>
      </c>
      <c r="C138" s="11" t="s">
        <v>46</v>
      </c>
      <c r="D138" s="15">
        <v>2</v>
      </c>
      <c r="E138" s="18">
        <v>1</v>
      </c>
      <c r="F138" s="317" t="s">
        <v>52</v>
      </c>
      <c r="G138" s="2">
        <v>37</v>
      </c>
      <c r="H138" s="321" t="s">
        <v>44</v>
      </c>
      <c r="I138" s="2">
        <v>32</v>
      </c>
      <c r="J138" s="400"/>
      <c r="K138" s="400"/>
      <c r="L138" s="400"/>
      <c r="M138" s="400"/>
      <c r="N138" s="400"/>
      <c r="O138" s="400"/>
      <c r="P138" s="57"/>
      <c r="Q138" s="57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5" customHeight="1" thickBot="1">
      <c r="A139" s="4" t="s">
        <v>53</v>
      </c>
      <c r="B139" s="5" t="s">
        <v>13</v>
      </c>
      <c r="C139" s="11" t="s">
        <v>49</v>
      </c>
      <c r="D139" s="15">
        <v>0</v>
      </c>
      <c r="E139" s="18">
        <v>0</v>
      </c>
      <c r="F139" s="319" t="s">
        <v>48</v>
      </c>
      <c r="G139" s="2">
        <v>35</v>
      </c>
      <c r="H139" s="325" t="s">
        <v>53</v>
      </c>
      <c r="I139" s="2">
        <v>28</v>
      </c>
      <c r="J139" s="400"/>
      <c r="K139" s="400"/>
      <c r="L139" s="400"/>
      <c r="M139" s="400"/>
      <c r="N139" s="400"/>
      <c r="O139" s="400"/>
      <c r="P139" s="57"/>
      <c r="Q139" s="57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5" customHeight="1" thickBot="1">
      <c r="A140" s="4" t="s">
        <v>50</v>
      </c>
      <c r="B140" s="5" t="s">
        <v>33</v>
      </c>
      <c r="C140" s="11" t="s">
        <v>45</v>
      </c>
      <c r="D140" s="15">
        <v>0</v>
      </c>
      <c r="E140" s="18">
        <v>1</v>
      </c>
      <c r="F140" s="318" t="s">
        <v>50</v>
      </c>
      <c r="G140" s="2">
        <v>35</v>
      </c>
      <c r="H140" s="323" t="s">
        <v>46</v>
      </c>
      <c r="I140" s="2">
        <v>26</v>
      </c>
      <c r="J140" s="399"/>
      <c r="K140" s="399"/>
      <c r="L140" s="399"/>
      <c r="M140" s="399"/>
      <c r="N140" s="399"/>
      <c r="O140" s="399"/>
      <c r="P140" s="21"/>
      <c r="Q140" s="21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5" customHeight="1" thickBot="1">
      <c r="A141" s="6" t="s">
        <v>44</v>
      </c>
      <c r="B141" s="8" t="s">
        <v>13</v>
      </c>
      <c r="C141" s="12" t="s">
        <v>47</v>
      </c>
      <c r="D141" s="16">
        <v>0</v>
      </c>
      <c r="E141" s="23">
        <v>3</v>
      </c>
      <c r="F141" s="324" t="s">
        <v>45</v>
      </c>
      <c r="G141" s="13">
        <v>34</v>
      </c>
      <c r="H141" s="322" t="s">
        <v>49</v>
      </c>
      <c r="I141" s="13">
        <v>16</v>
      </c>
      <c r="J141" s="400"/>
      <c r="K141" s="400"/>
      <c r="L141" s="400"/>
      <c r="M141" s="400"/>
      <c r="N141" s="400"/>
      <c r="O141" s="400"/>
      <c r="P141" s="57"/>
      <c r="Q141" s="57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5" customHeight="1" thickBot="1">
      <c r="A142" s="401" t="s">
        <v>40</v>
      </c>
      <c r="B142" s="402"/>
      <c r="C142" s="402"/>
      <c r="D142" s="73"/>
      <c r="E142" s="74"/>
      <c r="F142" s="403" t="s">
        <v>2</v>
      </c>
      <c r="G142" s="395"/>
      <c r="H142" s="395"/>
      <c r="I142" s="396"/>
      <c r="J142" s="400"/>
      <c r="K142" s="400"/>
      <c r="L142" s="400"/>
      <c r="M142" s="400"/>
      <c r="N142" s="400"/>
      <c r="O142" s="400"/>
      <c r="P142" s="57"/>
      <c r="Q142" s="57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5" customHeight="1" thickBot="1">
      <c r="A143" s="7" t="s">
        <v>51</v>
      </c>
      <c r="B143" s="3" t="s">
        <v>13</v>
      </c>
      <c r="C143" s="9" t="s">
        <v>52</v>
      </c>
      <c r="D143" s="14">
        <v>4</v>
      </c>
      <c r="E143" s="22">
        <v>0</v>
      </c>
      <c r="F143" s="320" t="s">
        <v>51</v>
      </c>
      <c r="G143" s="10">
        <v>42</v>
      </c>
      <c r="H143" s="324" t="s">
        <v>45</v>
      </c>
      <c r="I143" s="2">
        <v>34</v>
      </c>
      <c r="J143" s="400"/>
      <c r="K143" s="400"/>
      <c r="L143" s="400"/>
      <c r="M143" s="400"/>
      <c r="N143" s="400"/>
      <c r="O143" s="400"/>
      <c r="P143" s="57"/>
      <c r="Q143" s="57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5" customHeight="1" thickBot="1">
      <c r="A144" s="4" t="s">
        <v>46</v>
      </c>
      <c r="B144" s="5" t="s">
        <v>13</v>
      </c>
      <c r="C144" s="11" t="s">
        <v>53</v>
      </c>
      <c r="D144" s="15">
        <v>0</v>
      </c>
      <c r="E144" s="18">
        <v>0</v>
      </c>
      <c r="F144" s="319" t="s">
        <v>48</v>
      </c>
      <c r="G144" s="2">
        <v>38</v>
      </c>
      <c r="H144" s="321" t="s">
        <v>44</v>
      </c>
      <c r="I144" s="2">
        <v>33</v>
      </c>
      <c r="J144" s="400"/>
      <c r="K144" s="400"/>
      <c r="L144" s="400"/>
      <c r="M144" s="400"/>
      <c r="N144" s="400"/>
      <c r="O144" s="400"/>
      <c r="P144" s="57"/>
      <c r="Q144" s="57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5" customHeight="1" thickBot="1">
      <c r="A145" s="4" t="s">
        <v>48</v>
      </c>
      <c r="B145" s="5" t="s">
        <v>13</v>
      </c>
      <c r="C145" s="11" t="s">
        <v>49</v>
      </c>
      <c r="D145" s="15">
        <v>1</v>
      </c>
      <c r="E145" s="18">
        <v>0</v>
      </c>
      <c r="F145" s="317" t="s">
        <v>52</v>
      </c>
      <c r="G145" s="2">
        <v>37</v>
      </c>
      <c r="H145" s="325" t="s">
        <v>53</v>
      </c>
      <c r="I145" s="2">
        <v>29</v>
      </c>
      <c r="J145" s="400"/>
      <c r="K145" s="400"/>
      <c r="L145" s="400"/>
      <c r="M145" s="400"/>
      <c r="N145" s="400"/>
      <c r="O145" s="400"/>
      <c r="P145" s="57"/>
      <c r="Q145" s="57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5" customHeight="1" thickBot="1">
      <c r="A146" s="4" t="s">
        <v>50</v>
      </c>
      <c r="B146" s="5" t="s">
        <v>33</v>
      </c>
      <c r="C146" s="11" t="s">
        <v>44</v>
      </c>
      <c r="D146" s="15">
        <v>2</v>
      </c>
      <c r="E146" s="18">
        <v>2</v>
      </c>
      <c r="F146" s="326" t="s">
        <v>47</v>
      </c>
      <c r="G146" s="2">
        <v>36</v>
      </c>
      <c r="H146" s="323" t="s">
        <v>46</v>
      </c>
      <c r="I146" s="2">
        <v>27</v>
      </c>
      <c r="J146" s="399"/>
      <c r="K146" s="399"/>
      <c r="L146" s="399"/>
      <c r="M146" s="399"/>
      <c r="N146" s="399"/>
      <c r="O146" s="399"/>
      <c r="P146" s="21"/>
      <c r="Q146" s="21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5" customHeight="1" thickBot="1">
      <c r="A147" s="6" t="s">
        <v>45</v>
      </c>
      <c r="B147" s="8" t="s">
        <v>13</v>
      </c>
      <c r="C147" s="12" t="s">
        <v>47</v>
      </c>
      <c r="D147" s="16">
        <v>0</v>
      </c>
      <c r="E147" s="23">
        <v>1</v>
      </c>
      <c r="F147" s="318" t="s">
        <v>50</v>
      </c>
      <c r="G147" s="13">
        <v>36</v>
      </c>
      <c r="H147" s="322" t="s">
        <v>49</v>
      </c>
      <c r="I147" s="13">
        <v>16</v>
      </c>
      <c r="J147" s="399"/>
      <c r="K147" s="399"/>
      <c r="L147" s="399"/>
      <c r="M147" s="399"/>
      <c r="N147" s="399"/>
      <c r="O147" s="399"/>
      <c r="P147" s="21"/>
      <c r="Q147" s="21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5" customHeight="1" thickBot="1">
      <c r="A148" s="401" t="s">
        <v>41</v>
      </c>
      <c r="B148" s="402"/>
      <c r="C148" s="402"/>
      <c r="D148" s="72"/>
      <c r="E148" s="71"/>
      <c r="F148" s="403" t="s">
        <v>2</v>
      </c>
      <c r="G148" s="395"/>
      <c r="H148" s="395"/>
      <c r="I148" s="396"/>
      <c r="J148" s="400"/>
      <c r="K148" s="400"/>
      <c r="L148" s="400"/>
      <c r="M148" s="400"/>
      <c r="N148" s="400"/>
      <c r="O148" s="400"/>
      <c r="P148" s="57"/>
      <c r="Q148" s="57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5" customHeight="1" thickBot="1">
      <c r="A149" s="7" t="s">
        <v>44</v>
      </c>
      <c r="B149" s="3" t="s">
        <v>13</v>
      </c>
      <c r="C149" s="9" t="s">
        <v>52</v>
      </c>
      <c r="D149" s="14">
        <v>0</v>
      </c>
      <c r="E149" s="22">
        <v>0</v>
      </c>
      <c r="F149" s="320" t="s">
        <v>51</v>
      </c>
      <c r="G149" s="10">
        <v>45</v>
      </c>
      <c r="H149" s="324" t="s">
        <v>45</v>
      </c>
      <c r="I149" s="2">
        <v>35</v>
      </c>
      <c r="J149" s="399"/>
      <c r="K149" s="399"/>
      <c r="L149" s="399"/>
      <c r="M149" s="399"/>
      <c r="N149" s="399"/>
      <c r="O149" s="399"/>
      <c r="P149" s="21"/>
      <c r="Q149" s="21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5" customHeight="1" thickBot="1">
      <c r="A150" s="4" t="s">
        <v>46</v>
      </c>
      <c r="B150" s="5" t="s">
        <v>13</v>
      </c>
      <c r="C150" s="11" t="s">
        <v>45</v>
      </c>
      <c r="D150" s="15">
        <v>0</v>
      </c>
      <c r="E150" s="18">
        <v>0</v>
      </c>
      <c r="F150" s="326" t="s">
        <v>47</v>
      </c>
      <c r="G150" s="2">
        <v>39</v>
      </c>
      <c r="H150" s="321" t="s">
        <v>44</v>
      </c>
      <c r="I150" s="2">
        <v>34</v>
      </c>
      <c r="J150" s="399"/>
      <c r="K150" s="399"/>
      <c r="L150" s="399"/>
      <c r="M150" s="399"/>
      <c r="N150" s="399"/>
      <c r="O150" s="399"/>
      <c r="P150" s="21"/>
      <c r="Q150" s="21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5" customHeight="1" thickBot="1">
      <c r="A151" s="4" t="s">
        <v>49</v>
      </c>
      <c r="B151" s="5" t="s">
        <v>13</v>
      </c>
      <c r="C151" s="11" t="s">
        <v>50</v>
      </c>
      <c r="D151" s="15">
        <v>1</v>
      </c>
      <c r="E151" s="18">
        <v>1</v>
      </c>
      <c r="F151" s="317" t="s">
        <v>52</v>
      </c>
      <c r="G151" s="2">
        <v>38</v>
      </c>
      <c r="H151" s="325" t="s">
        <v>53</v>
      </c>
      <c r="I151" s="2">
        <v>29</v>
      </c>
      <c r="J151" s="399"/>
      <c r="K151" s="399"/>
      <c r="L151" s="399"/>
      <c r="M151" s="399"/>
      <c r="N151" s="399"/>
      <c r="O151" s="399"/>
      <c r="P151" s="21"/>
      <c r="Q151" s="21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5" customHeight="1" thickBot="1">
      <c r="A152" s="4" t="s">
        <v>47</v>
      </c>
      <c r="B152" s="5" t="s">
        <v>33</v>
      </c>
      <c r="C152" s="11" t="s">
        <v>48</v>
      </c>
      <c r="D152" s="15">
        <v>2</v>
      </c>
      <c r="E152" s="18">
        <v>0</v>
      </c>
      <c r="F152" s="319" t="s">
        <v>48</v>
      </c>
      <c r="G152" s="2">
        <v>38</v>
      </c>
      <c r="H152" s="323" t="s">
        <v>46</v>
      </c>
      <c r="I152" s="2">
        <v>28</v>
      </c>
      <c r="J152" s="400"/>
      <c r="K152" s="400"/>
      <c r="L152" s="400"/>
      <c r="M152" s="400"/>
      <c r="N152" s="400"/>
      <c r="O152" s="400"/>
      <c r="P152" s="57"/>
      <c r="Q152" s="57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5" customHeight="1" thickBot="1">
      <c r="A153" s="6" t="s">
        <v>53</v>
      </c>
      <c r="B153" s="8" t="s">
        <v>13</v>
      </c>
      <c r="C153" s="12" t="s">
        <v>51</v>
      </c>
      <c r="D153" s="16">
        <v>0</v>
      </c>
      <c r="E153" s="23">
        <v>1</v>
      </c>
      <c r="F153" s="318" t="s">
        <v>50</v>
      </c>
      <c r="G153" s="13">
        <v>37</v>
      </c>
      <c r="H153" s="322" t="s">
        <v>49</v>
      </c>
      <c r="I153" s="13">
        <v>17</v>
      </c>
      <c r="J153" s="400"/>
      <c r="K153" s="400"/>
      <c r="L153" s="400"/>
      <c r="M153" s="400"/>
      <c r="N153" s="400"/>
      <c r="O153" s="400"/>
      <c r="P153" s="57"/>
      <c r="Q153" s="57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5" customHeight="1" thickBot="1">
      <c r="A154" s="401" t="s">
        <v>42</v>
      </c>
      <c r="B154" s="402"/>
      <c r="C154" s="402"/>
      <c r="D154" s="72"/>
      <c r="E154" s="71"/>
      <c r="F154" s="403" t="s">
        <v>2</v>
      </c>
      <c r="G154" s="395"/>
      <c r="H154" s="395"/>
      <c r="I154" s="396"/>
      <c r="J154" s="399"/>
      <c r="K154" s="399"/>
      <c r="L154" s="399"/>
      <c r="M154" s="399"/>
      <c r="N154" s="399"/>
      <c r="O154" s="399"/>
      <c r="P154" s="21"/>
      <c r="Q154" s="21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5" customHeight="1" thickBot="1">
      <c r="A155" s="7" t="s">
        <v>44</v>
      </c>
      <c r="B155" s="3" t="s">
        <v>13</v>
      </c>
      <c r="C155" s="9" t="s">
        <v>46</v>
      </c>
      <c r="D155" s="14">
        <v>1</v>
      </c>
      <c r="E155" s="22">
        <v>1</v>
      </c>
      <c r="F155" s="320" t="s">
        <v>51</v>
      </c>
      <c r="G155" s="10">
        <v>45</v>
      </c>
      <c r="H155" s="318" t="s">
        <v>50</v>
      </c>
      <c r="I155" s="2">
        <v>38</v>
      </c>
      <c r="J155" s="399"/>
      <c r="K155" s="399"/>
      <c r="L155" s="399"/>
      <c r="M155" s="399"/>
      <c r="N155" s="399"/>
      <c r="O155" s="399"/>
      <c r="P155" s="21"/>
      <c r="Q155" s="21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5" customHeight="1" thickBot="1">
      <c r="A156" s="4" t="s">
        <v>45</v>
      </c>
      <c r="B156" s="5" t="s">
        <v>13</v>
      </c>
      <c r="C156" s="11" t="s">
        <v>49</v>
      </c>
      <c r="D156" s="15">
        <v>1</v>
      </c>
      <c r="E156" s="18">
        <v>0</v>
      </c>
      <c r="F156" s="326" t="s">
        <v>47</v>
      </c>
      <c r="G156" s="2">
        <v>42</v>
      </c>
      <c r="H156" s="321" t="s">
        <v>44</v>
      </c>
      <c r="I156" s="2">
        <v>35</v>
      </c>
      <c r="J156" s="399"/>
      <c r="K156" s="399"/>
      <c r="L156" s="399"/>
      <c r="M156" s="399"/>
      <c r="N156" s="399"/>
      <c r="O156" s="399"/>
      <c r="P156" s="21"/>
      <c r="Q156" s="21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5" customHeight="1" thickBot="1">
      <c r="A157" s="4" t="s">
        <v>48</v>
      </c>
      <c r="B157" s="5" t="s">
        <v>13</v>
      </c>
      <c r="C157" s="11" t="s">
        <v>50</v>
      </c>
      <c r="D157" s="15">
        <v>0</v>
      </c>
      <c r="E157" s="18">
        <v>0</v>
      </c>
      <c r="F157" s="317" t="s">
        <v>52</v>
      </c>
      <c r="G157" s="2">
        <v>41</v>
      </c>
      <c r="H157" s="325" t="s">
        <v>53</v>
      </c>
      <c r="I157" s="2">
        <v>29</v>
      </c>
      <c r="J157" s="400"/>
      <c r="K157" s="400"/>
      <c r="L157" s="400"/>
      <c r="M157" s="400"/>
      <c r="N157" s="400"/>
      <c r="O157" s="400"/>
      <c r="P157" s="57"/>
      <c r="Q157" s="57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5" customHeight="1" thickBot="1">
      <c r="A158" s="4" t="s">
        <v>51</v>
      </c>
      <c r="B158" s="5" t="s">
        <v>33</v>
      </c>
      <c r="C158" s="11" t="s">
        <v>47</v>
      </c>
      <c r="D158" s="15">
        <v>1</v>
      </c>
      <c r="E158" s="18">
        <v>3</v>
      </c>
      <c r="F158" s="319" t="s">
        <v>48</v>
      </c>
      <c r="G158" s="2">
        <v>39</v>
      </c>
      <c r="H158" s="323" t="s">
        <v>46</v>
      </c>
      <c r="I158" s="2">
        <v>29</v>
      </c>
      <c r="J158" s="399"/>
      <c r="K158" s="399"/>
      <c r="L158" s="399"/>
      <c r="M158" s="399"/>
      <c r="N158" s="399"/>
      <c r="O158" s="399"/>
      <c r="P158" s="21"/>
      <c r="Q158" s="21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5" customHeight="1" thickBot="1">
      <c r="A159" s="6" t="s">
        <v>52</v>
      </c>
      <c r="B159" s="8" t="s">
        <v>13</v>
      </c>
      <c r="C159" s="12" t="s">
        <v>53</v>
      </c>
      <c r="D159" s="16">
        <v>2</v>
      </c>
      <c r="E159" s="23">
        <v>0</v>
      </c>
      <c r="F159" s="324" t="s">
        <v>45</v>
      </c>
      <c r="G159" s="13">
        <v>38</v>
      </c>
      <c r="H159" s="322" t="s">
        <v>49</v>
      </c>
      <c r="I159" s="13">
        <v>17</v>
      </c>
      <c r="J159" s="400"/>
      <c r="K159" s="400"/>
      <c r="L159" s="400"/>
      <c r="M159" s="400"/>
      <c r="N159" s="400"/>
      <c r="O159" s="400"/>
      <c r="P159" s="57"/>
      <c r="Q159" s="57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5" customHeight="1" thickBot="1">
      <c r="A160" s="401" t="s">
        <v>43</v>
      </c>
      <c r="B160" s="402"/>
      <c r="C160" s="402"/>
      <c r="D160" s="72"/>
      <c r="E160" s="71"/>
      <c r="F160" s="403" t="s">
        <v>2</v>
      </c>
      <c r="G160" s="395"/>
      <c r="H160" s="395"/>
      <c r="I160" s="396"/>
      <c r="J160" s="399"/>
      <c r="K160" s="399"/>
      <c r="L160" s="399"/>
      <c r="M160" s="399"/>
      <c r="N160" s="399"/>
      <c r="O160" s="399"/>
      <c r="P160" s="21"/>
      <c r="Q160" s="21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5" customHeight="1" thickBot="1">
      <c r="A161" s="7" t="s">
        <v>49</v>
      </c>
      <c r="B161" s="3" t="s">
        <v>13</v>
      </c>
      <c r="C161" s="9" t="s">
        <v>44</v>
      </c>
      <c r="D161" s="14">
        <v>0</v>
      </c>
      <c r="E161" s="22">
        <v>1</v>
      </c>
      <c r="F161" s="320" t="s">
        <v>51</v>
      </c>
      <c r="G161" s="10">
        <v>48</v>
      </c>
      <c r="H161" s="324" t="s">
        <v>45</v>
      </c>
      <c r="I161" s="2">
        <v>38</v>
      </c>
      <c r="J161" s="399"/>
      <c r="K161" s="399"/>
      <c r="L161" s="399"/>
      <c r="M161" s="399"/>
      <c r="N161" s="399"/>
      <c r="O161" s="399"/>
      <c r="P161" s="21"/>
      <c r="Q161" s="21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5" customHeight="1" thickBot="1">
      <c r="A162" s="4" t="s">
        <v>52</v>
      </c>
      <c r="B162" s="5" t="s">
        <v>13</v>
      </c>
      <c r="C162" s="11" t="s">
        <v>45</v>
      </c>
      <c r="D162" s="15">
        <v>2</v>
      </c>
      <c r="E162" s="18">
        <v>1</v>
      </c>
      <c r="F162" s="326" t="s">
        <v>47</v>
      </c>
      <c r="G162" s="2">
        <v>45</v>
      </c>
      <c r="H162" s="318" t="s">
        <v>50</v>
      </c>
      <c r="I162" s="2">
        <v>38</v>
      </c>
      <c r="J162" s="399"/>
      <c r="K162" s="399"/>
      <c r="L162" s="399"/>
      <c r="M162" s="399"/>
      <c r="N162" s="399"/>
      <c r="O162" s="399"/>
      <c r="P162" s="21"/>
      <c r="Q162" s="21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5" customHeight="1" thickBot="1">
      <c r="A163" s="4" t="s">
        <v>46</v>
      </c>
      <c r="B163" s="5" t="s">
        <v>33</v>
      </c>
      <c r="C163" s="11" t="s">
        <v>48</v>
      </c>
      <c r="D163" s="15">
        <v>1</v>
      </c>
      <c r="E163" s="18">
        <v>1</v>
      </c>
      <c r="F163" s="317" t="s">
        <v>52</v>
      </c>
      <c r="G163" s="2">
        <v>44</v>
      </c>
      <c r="H163" s="323" t="s">
        <v>46</v>
      </c>
      <c r="I163" s="2">
        <v>30</v>
      </c>
      <c r="J163" s="400"/>
      <c r="K163" s="400"/>
      <c r="L163" s="400"/>
      <c r="M163" s="400"/>
      <c r="N163" s="400"/>
      <c r="O163" s="400"/>
      <c r="P163" s="57"/>
      <c r="Q163" s="57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5" customHeight="1" thickBot="1">
      <c r="A164" s="4" t="s">
        <v>50</v>
      </c>
      <c r="B164" s="5" t="s">
        <v>33</v>
      </c>
      <c r="C164" s="11" t="s">
        <v>51</v>
      </c>
      <c r="D164" s="15">
        <v>1</v>
      </c>
      <c r="E164" s="18">
        <v>3</v>
      </c>
      <c r="F164" s="319" t="s">
        <v>48</v>
      </c>
      <c r="G164" s="2">
        <v>40</v>
      </c>
      <c r="H164" s="325" t="s">
        <v>53</v>
      </c>
      <c r="I164" s="2">
        <v>29</v>
      </c>
      <c r="J164" s="399"/>
      <c r="K164" s="399"/>
      <c r="L164" s="399"/>
      <c r="M164" s="399"/>
      <c r="N164" s="399"/>
      <c r="O164" s="399"/>
      <c r="P164" s="21"/>
      <c r="Q164" s="21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5" customHeight="1" thickBot="1">
      <c r="A165" s="6" t="s">
        <v>47</v>
      </c>
      <c r="B165" s="8" t="s">
        <v>13</v>
      </c>
      <c r="C165" s="12" t="s">
        <v>53</v>
      </c>
      <c r="D165" s="16">
        <v>1</v>
      </c>
      <c r="E165" s="23">
        <v>0</v>
      </c>
      <c r="F165" s="321" t="s">
        <v>44</v>
      </c>
      <c r="G165" s="13">
        <v>38</v>
      </c>
      <c r="H165" s="322" t="s">
        <v>49</v>
      </c>
      <c r="I165" s="13">
        <v>17</v>
      </c>
      <c r="J165" s="399"/>
      <c r="K165" s="399"/>
      <c r="L165" s="399"/>
      <c r="M165" s="399"/>
      <c r="N165" s="399"/>
      <c r="O165" s="399"/>
      <c r="P165" s="21"/>
      <c r="Q165" s="21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</sheetData>
  <mergeCells count="360">
    <mergeCell ref="A1:I1"/>
    <mergeCell ref="A2:C2"/>
    <mergeCell ref="F2:I2"/>
    <mergeCell ref="A8:C8"/>
    <mergeCell ref="F8:I8"/>
    <mergeCell ref="A14:C14"/>
    <mergeCell ref="F14:I14"/>
    <mergeCell ref="J14:K14"/>
    <mergeCell ref="L14:O14"/>
    <mergeCell ref="J15:K15"/>
    <mergeCell ref="J16:K16"/>
    <mergeCell ref="L16:O16"/>
    <mergeCell ref="J13:Q13"/>
    <mergeCell ref="J17:K17"/>
    <mergeCell ref="L17:O17"/>
    <mergeCell ref="J18:K18"/>
    <mergeCell ref="L18:O18"/>
    <mergeCell ref="J19:K19"/>
    <mergeCell ref="L19:O19"/>
    <mergeCell ref="A20:C20"/>
    <mergeCell ref="F20:I20"/>
    <mergeCell ref="J20:K20"/>
    <mergeCell ref="L20:O20"/>
    <mergeCell ref="J21:K21"/>
    <mergeCell ref="L21:O21"/>
    <mergeCell ref="J22:K22"/>
    <mergeCell ref="L22:O22"/>
    <mergeCell ref="J23:K23"/>
    <mergeCell ref="L23:O23"/>
    <mergeCell ref="J24:K24"/>
    <mergeCell ref="L24:O24"/>
    <mergeCell ref="J25:K25"/>
    <mergeCell ref="L25:O25"/>
    <mergeCell ref="A26:C26"/>
    <mergeCell ref="F26:I26"/>
    <mergeCell ref="J26:K26"/>
    <mergeCell ref="L26:O26"/>
    <mergeCell ref="J27:K27"/>
    <mergeCell ref="L27:O27"/>
    <mergeCell ref="J28:K28"/>
    <mergeCell ref="L28:O28"/>
    <mergeCell ref="J29:K29"/>
    <mergeCell ref="L29:O29"/>
    <mergeCell ref="J30:K30"/>
    <mergeCell ref="L30:O30"/>
    <mergeCell ref="J31:K31"/>
    <mergeCell ref="L31:O31"/>
    <mergeCell ref="A32:C32"/>
    <mergeCell ref="F32:I32"/>
    <mergeCell ref="J32:K32"/>
    <mergeCell ref="L32:O32"/>
    <mergeCell ref="J33:K33"/>
    <mergeCell ref="L33:O33"/>
    <mergeCell ref="J34:K34"/>
    <mergeCell ref="L34:O34"/>
    <mergeCell ref="J35:K35"/>
    <mergeCell ref="L35:O35"/>
    <mergeCell ref="J36:K36"/>
    <mergeCell ref="L36:O36"/>
    <mergeCell ref="J37:K37"/>
    <mergeCell ref="L37:O37"/>
    <mergeCell ref="A38:C38"/>
    <mergeCell ref="F38:I38"/>
    <mergeCell ref="J38:K38"/>
    <mergeCell ref="L38:O38"/>
    <mergeCell ref="J39:K39"/>
    <mergeCell ref="L39:O39"/>
    <mergeCell ref="J40:K40"/>
    <mergeCell ref="L40:O40"/>
    <mergeCell ref="J41:K41"/>
    <mergeCell ref="L41:O41"/>
    <mergeCell ref="J42:K42"/>
    <mergeCell ref="L42:O42"/>
    <mergeCell ref="J43:K43"/>
    <mergeCell ref="L43:O43"/>
    <mergeCell ref="A44:C44"/>
    <mergeCell ref="F44:I44"/>
    <mergeCell ref="J44:K44"/>
    <mergeCell ref="L44:O44"/>
    <mergeCell ref="J45:K45"/>
    <mergeCell ref="L45:O45"/>
    <mergeCell ref="J46:K46"/>
    <mergeCell ref="L46:O46"/>
    <mergeCell ref="J47:K47"/>
    <mergeCell ref="L47:O47"/>
    <mergeCell ref="J48:K48"/>
    <mergeCell ref="L48:O48"/>
    <mergeCell ref="J49:K49"/>
    <mergeCell ref="L49:O49"/>
    <mergeCell ref="A50:C50"/>
    <mergeCell ref="F50:I50"/>
    <mergeCell ref="J50:K50"/>
    <mergeCell ref="L50:O50"/>
    <mergeCell ref="J51:K51"/>
    <mergeCell ref="L51:O51"/>
    <mergeCell ref="J52:K52"/>
    <mergeCell ref="L52:O52"/>
    <mergeCell ref="J53:K53"/>
    <mergeCell ref="L53:O53"/>
    <mergeCell ref="J54:K54"/>
    <mergeCell ref="L54:O54"/>
    <mergeCell ref="J55:K55"/>
    <mergeCell ref="L55:O55"/>
    <mergeCell ref="A56:I56"/>
    <mergeCell ref="J56:K56"/>
    <mergeCell ref="L56:O56"/>
    <mergeCell ref="A57:C57"/>
    <mergeCell ref="F57:I57"/>
    <mergeCell ref="J57:K57"/>
    <mergeCell ref="L57:O57"/>
    <mergeCell ref="J58:K58"/>
    <mergeCell ref="L58:O58"/>
    <mergeCell ref="J59:K59"/>
    <mergeCell ref="L59:O59"/>
    <mergeCell ref="J60:K60"/>
    <mergeCell ref="L60:O60"/>
    <mergeCell ref="J61:K61"/>
    <mergeCell ref="L61:O61"/>
    <mergeCell ref="J62:K62"/>
    <mergeCell ref="L62:O62"/>
    <mergeCell ref="A63:C63"/>
    <mergeCell ref="F63:I63"/>
    <mergeCell ref="J63:K63"/>
    <mergeCell ref="L63:O63"/>
    <mergeCell ref="J64:K64"/>
    <mergeCell ref="L64:O64"/>
    <mergeCell ref="J65:K65"/>
    <mergeCell ref="L65:O65"/>
    <mergeCell ref="J66:K66"/>
    <mergeCell ref="L66:O66"/>
    <mergeCell ref="J67:K67"/>
    <mergeCell ref="L67:O67"/>
    <mergeCell ref="J68:K68"/>
    <mergeCell ref="L68:O68"/>
    <mergeCell ref="A69:C69"/>
    <mergeCell ref="F69:I69"/>
    <mergeCell ref="J69:K69"/>
    <mergeCell ref="L69:O69"/>
    <mergeCell ref="J70:K70"/>
    <mergeCell ref="L70:O70"/>
    <mergeCell ref="J71:K71"/>
    <mergeCell ref="L71:O71"/>
    <mergeCell ref="J72:K72"/>
    <mergeCell ref="L72:O72"/>
    <mergeCell ref="J73:K73"/>
    <mergeCell ref="L73:O73"/>
    <mergeCell ref="J74:K74"/>
    <mergeCell ref="L74:O74"/>
    <mergeCell ref="A75:C75"/>
    <mergeCell ref="F75:I75"/>
    <mergeCell ref="J75:K75"/>
    <mergeCell ref="L75:O75"/>
    <mergeCell ref="J76:K76"/>
    <mergeCell ref="L76:O76"/>
    <mergeCell ref="J77:K77"/>
    <mergeCell ref="L77:O77"/>
    <mergeCell ref="J78:K78"/>
    <mergeCell ref="L78:O78"/>
    <mergeCell ref="J79:K79"/>
    <mergeCell ref="L79:O79"/>
    <mergeCell ref="J80:K80"/>
    <mergeCell ref="L80:O80"/>
    <mergeCell ref="A81:C81"/>
    <mergeCell ref="F81:I81"/>
    <mergeCell ref="J81:K81"/>
    <mergeCell ref="L81:O81"/>
    <mergeCell ref="J82:K82"/>
    <mergeCell ref="L82:O82"/>
    <mergeCell ref="J83:K83"/>
    <mergeCell ref="L83:O83"/>
    <mergeCell ref="J84:K84"/>
    <mergeCell ref="L84:O84"/>
    <mergeCell ref="J85:K85"/>
    <mergeCell ref="L85:O85"/>
    <mergeCell ref="J86:K86"/>
    <mergeCell ref="L86:O86"/>
    <mergeCell ref="A87:C87"/>
    <mergeCell ref="F87:I87"/>
    <mergeCell ref="J87:K87"/>
    <mergeCell ref="L87:O87"/>
    <mergeCell ref="J90:K90"/>
    <mergeCell ref="L90:O90"/>
    <mergeCell ref="J91:K91"/>
    <mergeCell ref="J88:K88"/>
    <mergeCell ref="L88:O88"/>
    <mergeCell ref="J89:K89"/>
    <mergeCell ref="L89:O89"/>
    <mergeCell ref="J92:K92"/>
    <mergeCell ref="L92:O92"/>
    <mergeCell ref="A93:C93"/>
    <mergeCell ref="F93:I93"/>
    <mergeCell ref="J93:K93"/>
    <mergeCell ref="L93:O93"/>
    <mergeCell ref="J94:K94"/>
    <mergeCell ref="L94:O94"/>
    <mergeCell ref="J95:K95"/>
    <mergeCell ref="L95:O95"/>
    <mergeCell ref="J96:K96"/>
    <mergeCell ref="L96:O96"/>
    <mergeCell ref="J97:K97"/>
    <mergeCell ref="L97:O97"/>
    <mergeCell ref="J98:K98"/>
    <mergeCell ref="L98:O98"/>
    <mergeCell ref="A99:C99"/>
    <mergeCell ref="F99:I99"/>
    <mergeCell ref="J99:K99"/>
    <mergeCell ref="L99:O99"/>
    <mergeCell ref="J100:K100"/>
    <mergeCell ref="L100:O100"/>
    <mergeCell ref="J101:K101"/>
    <mergeCell ref="L101:O101"/>
    <mergeCell ref="J102:K102"/>
    <mergeCell ref="L102:O102"/>
    <mergeCell ref="J103:K103"/>
    <mergeCell ref="L103:O103"/>
    <mergeCell ref="J104:K104"/>
    <mergeCell ref="L104:O104"/>
    <mergeCell ref="A105:C105"/>
    <mergeCell ref="F105:I105"/>
    <mergeCell ref="J105:K105"/>
    <mergeCell ref="L105:O105"/>
    <mergeCell ref="J106:K106"/>
    <mergeCell ref="L106:O106"/>
    <mergeCell ref="J107:K107"/>
    <mergeCell ref="L107:O107"/>
    <mergeCell ref="J108:K108"/>
    <mergeCell ref="L108:O108"/>
    <mergeCell ref="J109:K109"/>
    <mergeCell ref="L109:O109"/>
    <mergeCell ref="J110:K110"/>
    <mergeCell ref="L110:O110"/>
    <mergeCell ref="A111:I111"/>
    <mergeCell ref="J111:K111"/>
    <mergeCell ref="L111:O111"/>
    <mergeCell ref="A112:C112"/>
    <mergeCell ref="F112:I112"/>
    <mergeCell ref="J112:K112"/>
    <mergeCell ref="L112:O112"/>
    <mergeCell ref="J113:K113"/>
    <mergeCell ref="L113:O113"/>
    <mergeCell ref="J114:K114"/>
    <mergeCell ref="L114:O114"/>
    <mergeCell ref="J115:K115"/>
    <mergeCell ref="L115:O115"/>
    <mergeCell ref="J116:K116"/>
    <mergeCell ref="L116:O116"/>
    <mergeCell ref="J117:K117"/>
    <mergeCell ref="L117:O117"/>
    <mergeCell ref="A118:C118"/>
    <mergeCell ref="F118:I118"/>
    <mergeCell ref="J118:K118"/>
    <mergeCell ref="L118:O118"/>
    <mergeCell ref="J119:K119"/>
    <mergeCell ref="L119:O119"/>
    <mergeCell ref="J120:K120"/>
    <mergeCell ref="L120:O120"/>
    <mergeCell ref="J121:K121"/>
    <mergeCell ref="L121:O121"/>
    <mergeCell ref="J122:K122"/>
    <mergeCell ref="L122:O122"/>
    <mergeCell ref="J123:K123"/>
    <mergeCell ref="L123:O123"/>
    <mergeCell ref="A124:C124"/>
    <mergeCell ref="F124:I124"/>
    <mergeCell ref="J124:K124"/>
    <mergeCell ref="L124:O124"/>
    <mergeCell ref="J125:K125"/>
    <mergeCell ref="L125:O125"/>
    <mergeCell ref="J126:K126"/>
    <mergeCell ref="L126:O126"/>
    <mergeCell ref="J127:K127"/>
    <mergeCell ref="L127:O127"/>
    <mergeCell ref="J128:K128"/>
    <mergeCell ref="L128:O128"/>
    <mergeCell ref="J129:K129"/>
    <mergeCell ref="L129:O129"/>
    <mergeCell ref="A130:C130"/>
    <mergeCell ref="F130:I130"/>
    <mergeCell ref="J130:K130"/>
    <mergeCell ref="L130:O130"/>
    <mergeCell ref="J131:K131"/>
    <mergeCell ref="L131:O131"/>
    <mergeCell ref="J132:K132"/>
    <mergeCell ref="L132:O132"/>
    <mergeCell ref="J133:K133"/>
    <mergeCell ref="L133:O133"/>
    <mergeCell ref="J134:K134"/>
    <mergeCell ref="L134:O134"/>
    <mergeCell ref="J135:K135"/>
    <mergeCell ref="L135:O135"/>
    <mergeCell ref="A136:C136"/>
    <mergeCell ref="F136:I136"/>
    <mergeCell ref="J136:K136"/>
    <mergeCell ref="L136:O136"/>
    <mergeCell ref="J137:K137"/>
    <mergeCell ref="L137:O137"/>
    <mergeCell ref="J138:K138"/>
    <mergeCell ref="L138:O138"/>
    <mergeCell ref="J139:K139"/>
    <mergeCell ref="L139:O139"/>
    <mergeCell ref="J140:K140"/>
    <mergeCell ref="L140:O140"/>
    <mergeCell ref="J141:K141"/>
    <mergeCell ref="L141:O141"/>
    <mergeCell ref="A142:C142"/>
    <mergeCell ref="F142:I142"/>
    <mergeCell ref="J142:K142"/>
    <mergeCell ref="L142:O142"/>
    <mergeCell ref="J143:K143"/>
    <mergeCell ref="L143:O143"/>
    <mergeCell ref="J144:K144"/>
    <mergeCell ref="L144:O144"/>
    <mergeCell ref="J145:K145"/>
    <mergeCell ref="L145:O145"/>
    <mergeCell ref="J146:K146"/>
    <mergeCell ref="L146:O146"/>
    <mergeCell ref="J147:K147"/>
    <mergeCell ref="L147:O147"/>
    <mergeCell ref="A148:C148"/>
    <mergeCell ref="F148:I148"/>
    <mergeCell ref="J148:K148"/>
    <mergeCell ref="L148:O148"/>
    <mergeCell ref="J149:K149"/>
    <mergeCell ref="L149:O149"/>
    <mergeCell ref="J150:K150"/>
    <mergeCell ref="L150:O150"/>
    <mergeCell ref="J151:K151"/>
    <mergeCell ref="L151:O151"/>
    <mergeCell ref="J152:K152"/>
    <mergeCell ref="L152:O152"/>
    <mergeCell ref="J153:K153"/>
    <mergeCell ref="L153:O153"/>
    <mergeCell ref="A154:C154"/>
    <mergeCell ref="F154:I154"/>
    <mergeCell ref="J154:K154"/>
    <mergeCell ref="L154:O154"/>
    <mergeCell ref="J155:K155"/>
    <mergeCell ref="L155:O155"/>
    <mergeCell ref="J156:K156"/>
    <mergeCell ref="L156:O156"/>
    <mergeCell ref="J157:K157"/>
    <mergeCell ref="L157:O157"/>
    <mergeCell ref="J158:K158"/>
    <mergeCell ref="L158:O158"/>
    <mergeCell ref="J159:K159"/>
    <mergeCell ref="L159:O159"/>
    <mergeCell ref="A160:C160"/>
    <mergeCell ref="F160:I160"/>
    <mergeCell ref="J160:K160"/>
    <mergeCell ref="L160:O160"/>
    <mergeCell ref="J161:K161"/>
    <mergeCell ref="L161:O161"/>
    <mergeCell ref="J162:K162"/>
    <mergeCell ref="L162:O162"/>
    <mergeCell ref="J165:K165"/>
    <mergeCell ref="L165:O165"/>
    <mergeCell ref="J163:K163"/>
    <mergeCell ref="L163:O163"/>
    <mergeCell ref="J164:K164"/>
    <mergeCell ref="L164:O164"/>
  </mergeCells>
  <printOptions/>
  <pageMargins left="0.43" right="0.29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2.8515625" style="0" bestFit="1" customWidth="1"/>
    <col min="2" max="2" width="4.8515625" style="0" customWidth="1"/>
    <col min="3" max="3" width="13.421875" style="0" bestFit="1" customWidth="1"/>
    <col min="4" max="4" width="4.8515625" style="0" bestFit="1" customWidth="1"/>
    <col min="5" max="5" width="12.7109375" style="0" customWidth="1"/>
    <col min="6" max="6" width="5.00390625" style="0" bestFit="1" customWidth="1"/>
    <col min="7" max="7" width="14.421875" style="0" bestFit="1" customWidth="1"/>
    <col min="8" max="8" width="4.7109375" style="0" bestFit="1" customWidth="1"/>
    <col min="9" max="9" width="13.00390625" style="0" customWidth="1"/>
    <col min="10" max="10" width="4.8515625" style="0" bestFit="1" customWidth="1"/>
    <col min="11" max="11" width="12.421875" style="0" bestFit="1" customWidth="1"/>
    <col min="12" max="12" width="5.00390625" style="0" bestFit="1" customWidth="1"/>
    <col min="13" max="13" width="11.7109375" style="0" bestFit="1" customWidth="1"/>
    <col min="14" max="14" width="4.140625" style="0" bestFit="1" customWidth="1"/>
    <col min="15" max="15" width="13.00390625" style="0" customWidth="1"/>
    <col min="16" max="16" width="5.00390625" style="0" customWidth="1"/>
    <col min="17" max="17" width="15.140625" style="0" bestFit="1" customWidth="1"/>
    <col min="18" max="18" width="4.8515625" style="0" bestFit="1" customWidth="1"/>
    <col min="19" max="19" width="12.57421875" style="0" bestFit="1" customWidth="1"/>
    <col min="20" max="20" width="4.140625" style="0" bestFit="1" customWidth="1"/>
  </cols>
  <sheetData>
    <row r="1" spans="1:26" ht="13.5" thickBot="1">
      <c r="A1" s="457" t="s">
        <v>56</v>
      </c>
      <c r="B1" s="458"/>
      <c r="C1" s="463" t="s">
        <v>55</v>
      </c>
      <c r="D1" s="464"/>
      <c r="E1" s="459" t="s">
        <v>336</v>
      </c>
      <c r="F1" s="460"/>
      <c r="G1" s="471" t="s">
        <v>370</v>
      </c>
      <c r="H1" s="472"/>
      <c r="I1" s="467" t="s">
        <v>58</v>
      </c>
      <c r="J1" s="468"/>
      <c r="K1" s="465" t="s">
        <v>60</v>
      </c>
      <c r="L1" s="466"/>
      <c r="M1" s="469" t="s">
        <v>59</v>
      </c>
      <c r="N1" s="470"/>
      <c r="O1" s="455" t="s">
        <v>54</v>
      </c>
      <c r="P1" s="456"/>
      <c r="Q1" s="473" t="s">
        <v>230</v>
      </c>
      <c r="R1" s="474"/>
      <c r="S1" s="461" t="s">
        <v>337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144">
        <v>2</v>
      </c>
      <c r="C2" s="17"/>
      <c r="D2" s="18"/>
      <c r="E2" s="158"/>
      <c r="F2" s="182">
        <v>2</v>
      </c>
      <c r="G2" s="17"/>
      <c r="H2" s="18"/>
      <c r="I2" s="26"/>
      <c r="J2" s="175">
        <v>2</v>
      </c>
      <c r="K2" s="17"/>
      <c r="L2" s="18"/>
      <c r="M2" s="26"/>
      <c r="N2" s="234">
        <v>2</v>
      </c>
      <c r="O2" s="17"/>
      <c r="P2" s="18"/>
      <c r="Q2" s="26"/>
      <c r="R2" s="268">
        <v>2</v>
      </c>
      <c r="S2" s="68"/>
      <c r="T2" s="179"/>
      <c r="U2" s="45"/>
      <c r="V2" s="45"/>
      <c r="W2" s="45"/>
      <c r="X2" s="45"/>
      <c r="Y2" s="45"/>
      <c r="Z2" s="45"/>
    </row>
    <row r="3" spans="1:26" ht="12.75">
      <c r="A3" s="165" t="s">
        <v>78</v>
      </c>
      <c r="B3" s="273">
        <v>2</v>
      </c>
      <c r="C3" s="67" t="s">
        <v>146</v>
      </c>
      <c r="D3" s="38">
        <f>6+1</f>
        <v>7</v>
      </c>
      <c r="E3" s="159" t="s">
        <v>297</v>
      </c>
      <c r="F3" s="146">
        <f>6.5+1</f>
        <v>7.5</v>
      </c>
      <c r="G3" s="67" t="s">
        <v>174</v>
      </c>
      <c r="H3" s="28">
        <f>7-1-1</f>
        <v>5</v>
      </c>
      <c r="I3" s="79" t="s">
        <v>211</v>
      </c>
      <c r="J3" s="27" t="s">
        <v>254</v>
      </c>
      <c r="K3" s="67" t="s">
        <v>242</v>
      </c>
      <c r="L3" s="28">
        <f>6-1</f>
        <v>5</v>
      </c>
      <c r="M3" s="165" t="s">
        <v>155</v>
      </c>
      <c r="N3" s="27">
        <f>5-1-1</f>
        <v>3</v>
      </c>
      <c r="O3" s="39" t="s">
        <v>117</v>
      </c>
      <c r="P3" s="28">
        <f>6-1</f>
        <v>5</v>
      </c>
      <c r="Q3" s="79" t="s">
        <v>203</v>
      </c>
      <c r="R3" s="27">
        <f>5-1-1</f>
        <v>3</v>
      </c>
      <c r="S3" s="93" t="s">
        <v>62</v>
      </c>
      <c r="T3" s="58">
        <f>7-1-1</f>
        <v>5</v>
      </c>
      <c r="U3" s="45"/>
      <c r="V3" s="45"/>
      <c r="W3" s="45"/>
      <c r="X3" s="45"/>
      <c r="Y3" s="45"/>
      <c r="Z3" s="45"/>
    </row>
    <row r="4" spans="1:26" ht="12.75">
      <c r="A4" s="165" t="s">
        <v>360</v>
      </c>
      <c r="B4" s="273">
        <v>2</v>
      </c>
      <c r="C4" s="67" t="s">
        <v>138</v>
      </c>
      <c r="D4" s="38">
        <f>6.5+3</f>
        <v>9.5</v>
      </c>
      <c r="E4" s="159" t="s">
        <v>101</v>
      </c>
      <c r="F4" s="146">
        <v>6</v>
      </c>
      <c r="G4" s="67" t="s">
        <v>191</v>
      </c>
      <c r="H4" s="28">
        <v>5</v>
      </c>
      <c r="I4" s="79" t="s">
        <v>212</v>
      </c>
      <c r="J4" s="27">
        <v>7.5</v>
      </c>
      <c r="K4" s="67" t="s">
        <v>308</v>
      </c>
      <c r="L4" s="28">
        <v>5.5</v>
      </c>
      <c r="M4" s="165" t="s">
        <v>156</v>
      </c>
      <c r="N4" s="27">
        <v>5</v>
      </c>
      <c r="O4" s="39" t="s">
        <v>118</v>
      </c>
      <c r="P4" s="28">
        <f>7+3</f>
        <v>10</v>
      </c>
      <c r="Q4" s="79" t="s">
        <v>194</v>
      </c>
      <c r="R4" s="27">
        <f>5-2</f>
        <v>3</v>
      </c>
      <c r="S4" s="93" t="s">
        <v>65</v>
      </c>
      <c r="T4" s="58">
        <v>6.5</v>
      </c>
      <c r="U4" s="45"/>
      <c r="V4" s="45"/>
      <c r="W4" s="45"/>
      <c r="X4" s="45"/>
      <c r="Y4" s="45"/>
      <c r="Z4" s="45"/>
    </row>
    <row r="5" spans="1:26" ht="12.75">
      <c r="A5" s="165" t="s">
        <v>81</v>
      </c>
      <c r="B5" s="29" t="s">
        <v>254</v>
      </c>
      <c r="C5" s="67" t="s">
        <v>152</v>
      </c>
      <c r="D5" s="38">
        <f>6.5-0.5</f>
        <v>6</v>
      </c>
      <c r="E5" s="159" t="s">
        <v>100</v>
      </c>
      <c r="F5" s="146">
        <v>5.5</v>
      </c>
      <c r="G5" s="67" t="s">
        <v>275</v>
      </c>
      <c r="H5" s="28">
        <v>6</v>
      </c>
      <c r="I5" s="79" t="s">
        <v>326</v>
      </c>
      <c r="J5" s="27">
        <v>6</v>
      </c>
      <c r="K5" s="67" t="s">
        <v>232</v>
      </c>
      <c r="L5" s="28">
        <f>5-1.5</f>
        <v>3.5</v>
      </c>
      <c r="M5" s="165" t="s">
        <v>158</v>
      </c>
      <c r="N5" s="272">
        <f>6-0.5</f>
        <v>5.5</v>
      </c>
      <c r="O5" s="39" t="s">
        <v>266</v>
      </c>
      <c r="P5" s="169">
        <v>6.5</v>
      </c>
      <c r="Q5" s="79" t="s">
        <v>204</v>
      </c>
      <c r="R5" s="27">
        <v>6</v>
      </c>
      <c r="S5" s="93" t="s">
        <v>285</v>
      </c>
      <c r="T5" s="58">
        <f>7-0.5</f>
        <v>6.5</v>
      </c>
      <c r="U5" s="45"/>
      <c r="V5" s="45"/>
      <c r="W5" s="45"/>
      <c r="X5" s="45"/>
      <c r="Y5" s="45"/>
      <c r="Z5" s="45"/>
    </row>
    <row r="6" spans="1:26" ht="12.75">
      <c r="A6" s="165" t="s">
        <v>93</v>
      </c>
      <c r="B6" s="29">
        <f>6-0.5</f>
        <v>5.5</v>
      </c>
      <c r="C6" s="67" t="s">
        <v>281</v>
      </c>
      <c r="D6" s="38">
        <f>5-0.5</f>
        <v>4.5</v>
      </c>
      <c r="E6" s="159" t="s">
        <v>99</v>
      </c>
      <c r="F6" s="146">
        <v>6.5</v>
      </c>
      <c r="G6" s="67" t="s">
        <v>177</v>
      </c>
      <c r="H6" s="28">
        <f>6+3</f>
        <v>9</v>
      </c>
      <c r="I6" s="79" t="s">
        <v>214</v>
      </c>
      <c r="J6" s="27">
        <v>6</v>
      </c>
      <c r="K6" s="67" t="s">
        <v>309</v>
      </c>
      <c r="L6" s="28">
        <v>6</v>
      </c>
      <c r="M6" s="165" t="s">
        <v>157</v>
      </c>
      <c r="N6" s="27">
        <v>5</v>
      </c>
      <c r="O6" s="39" t="s">
        <v>120</v>
      </c>
      <c r="P6" s="28">
        <v>6</v>
      </c>
      <c r="Q6" s="79" t="s">
        <v>193</v>
      </c>
      <c r="R6" s="27">
        <v>6</v>
      </c>
      <c r="S6" s="93" t="s">
        <v>64</v>
      </c>
      <c r="T6" s="58">
        <v>5.5</v>
      </c>
      <c r="U6" s="45"/>
      <c r="V6" s="45"/>
      <c r="W6" s="45"/>
      <c r="X6" s="45"/>
      <c r="Y6" s="45"/>
      <c r="Z6" s="45"/>
    </row>
    <row r="7" spans="1:26" ht="12.75">
      <c r="A7" s="165" t="s">
        <v>82</v>
      </c>
      <c r="B7" s="29">
        <v>7</v>
      </c>
      <c r="C7" s="67" t="s">
        <v>142</v>
      </c>
      <c r="D7" s="38">
        <v>5</v>
      </c>
      <c r="E7" s="159" t="s">
        <v>112</v>
      </c>
      <c r="F7" s="146">
        <v>5</v>
      </c>
      <c r="G7" s="67" t="s">
        <v>181</v>
      </c>
      <c r="H7" s="28">
        <v>6</v>
      </c>
      <c r="I7" s="79" t="s">
        <v>215</v>
      </c>
      <c r="J7" s="27">
        <f>5-0.5</f>
        <v>4.5</v>
      </c>
      <c r="K7" s="67" t="s">
        <v>237</v>
      </c>
      <c r="L7" s="28">
        <v>6.5</v>
      </c>
      <c r="M7" s="165" t="s">
        <v>159</v>
      </c>
      <c r="N7" s="27">
        <v>6</v>
      </c>
      <c r="O7" s="39" t="s">
        <v>122</v>
      </c>
      <c r="P7" s="28">
        <f>7+3</f>
        <v>10</v>
      </c>
      <c r="Q7" s="79" t="s">
        <v>290</v>
      </c>
      <c r="R7" s="27">
        <f>8+3</f>
        <v>11</v>
      </c>
      <c r="S7" s="93" t="s">
        <v>63</v>
      </c>
      <c r="T7" s="58">
        <v>6</v>
      </c>
      <c r="U7" s="45"/>
      <c r="V7" s="45"/>
      <c r="W7" s="45"/>
      <c r="X7" s="45"/>
      <c r="Y7" s="45"/>
      <c r="Z7" s="45"/>
    </row>
    <row r="8" spans="1:26" ht="12.75">
      <c r="A8" s="165" t="s">
        <v>307</v>
      </c>
      <c r="B8" s="29">
        <f>6-0.5</f>
        <v>5.5</v>
      </c>
      <c r="C8" s="67" t="s">
        <v>141</v>
      </c>
      <c r="D8" s="38">
        <v>6</v>
      </c>
      <c r="E8" s="159" t="s">
        <v>104</v>
      </c>
      <c r="F8" s="146">
        <f>6-0.5</f>
        <v>5.5</v>
      </c>
      <c r="G8" s="67" t="s">
        <v>341</v>
      </c>
      <c r="H8" s="28">
        <v>4.5</v>
      </c>
      <c r="I8" s="79" t="s">
        <v>216</v>
      </c>
      <c r="J8" s="27">
        <v>6.5</v>
      </c>
      <c r="K8" s="67" t="s">
        <v>238</v>
      </c>
      <c r="L8" s="28">
        <f>6-0.5</f>
        <v>5.5</v>
      </c>
      <c r="M8" s="165" t="s">
        <v>160</v>
      </c>
      <c r="N8" s="27">
        <f>5.5-0.5</f>
        <v>5</v>
      </c>
      <c r="O8" s="39" t="s">
        <v>124</v>
      </c>
      <c r="P8" s="28">
        <f>6.5+3</f>
        <v>9.5</v>
      </c>
      <c r="Q8" s="79" t="s">
        <v>291</v>
      </c>
      <c r="R8" s="27">
        <f>5-0.5</f>
        <v>4.5</v>
      </c>
      <c r="S8" s="93" t="s">
        <v>69</v>
      </c>
      <c r="T8" s="58">
        <v>5</v>
      </c>
      <c r="U8" s="45"/>
      <c r="V8" s="45"/>
      <c r="W8" s="45"/>
      <c r="X8" s="45"/>
      <c r="Y8" s="45"/>
      <c r="Z8" s="45"/>
    </row>
    <row r="9" spans="1:26" ht="12.75">
      <c r="A9" s="165" t="s">
        <v>85</v>
      </c>
      <c r="B9" s="29">
        <v>5</v>
      </c>
      <c r="C9" s="67" t="s">
        <v>140</v>
      </c>
      <c r="D9" s="38">
        <v>5</v>
      </c>
      <c r="E9" s="159" t="s">
        <v>261</v>
      </c>
      <c r="F9" s="146">
        <v>6</v>
      </c>
      <c r="G9" s="67" t="s">
        <v>178</v>
      </c>
      <c r="H9" s="28">
        <f>5.5-0.5</f>
        <v>5</v>
      </c>
      <c r="I9" s="79" t="s">
        <v>217</v>
      </c>
      <c r="J9" s="27" t="s">
        <v>254</v>
      </c>
      <c r="K9" s="67" t="s">
        <v>236</v>
      </c>
      <c r="L9" s="28" t="s">
        <v>254</v>
      </c>
      <c r="M9" s="165" t="s">
        <v>162</v>
      </c>
      <c r="N9" s="27">
        <v>7</v>
      </c>
      <c r="O9" s="39" t="s">
        <v>123</v>
      </c>
      <c r="P9" s="28">
        <v>5.5</v>
      </c>
      <c r="Q9" s="79" t="s">
        <v>339</v>
      </c>
      <c r="R9" s="27">
        <v>6</v>
      </c>
      <c r="S9" s="93" t="s">
        <v>293</v>
      </c>
      <c r="T9" s="58">
        <v>6.5</v>
      </c>
      <c r="U9" s="45"/>
      <c r="V9" s="45"/>
      <c r="W9" s="45"/>
      <c r="X9" s="45"/>
      <c r="Y9" s="45"/>
      <c r="Z9" s="45"/>
    </row>
    <row r="10" spans="1:26" ht="12.75">
      <c r="A10" s="165" t="s">
        <v>84</v>
      </c>
      <c r="B10" s="29" t="s">
        <v>254</v>
      </c>
      <c r="C10" s="67" t="s">
        <v>143</v>
      </c>
      <c r="D10" s="38">
        <f>7+3</f>
        <v>10</v>
      </c>
      <c r="E10" s="159" t="s">
        <v>102</v>
      </c>
      <c r="F10" s="146">
        <v>6</v>
      </c>
      <c r="G10" s="67" t="s">
        <v>187</v>
      </c>
      <c r="H10" s="28">
        <v>6</v>
      </c>
      <c r="I10" s="79" t="s">
        <v>218</v>
      </c>
      <c r="J10" s="27">
        <v>5.5</v>
      </c>
      <c r="K10" s="67" t="s">
        <v>235</v>
      </c>
      <c r="L10" s="28">
        <v>5.5</v>
      </c>
      <c r="M10" s="165" t="s">
        <v>171</v>
      </c>
      <c r="N10" s="27">
        <v>6.5</v>
      </c>
      <c r="O10" s="39" t="s">
        <v>121</v>
      </c>
      <c r="P10" s="28">
        <v>6.5</v>
      </c>
      <c r="Q10" s="79" t="s">
        <v>199</v>
      </c>
      <c r="R10" s="27">
        <v>4.5</v>
      </c>
      <c r="S10" s="93" t="s">
        <v>75</v>
      </c>
      <c r="T10" s="58">
        <v>6</v>
      </c>
      <c r="U10" s="45"/>
      <c r="V10" s="45"/>
      <c r="W10" s="45"/>
      <c r="X10" s="45"/>
      <c r="Y10" s="45"/>
      <c r="Z10" s="45"/>
    </row>
    <row r="11" spans="1:26" ht="12.75">
      <c r="A11" s="165" t="s">
        <v>86</v>
      </c>
      <c r="B11" s="29">
        <v>5</v>
      </c>
      <c r="C11" s="67" t="s">
        <v>145</v>
      </c>
      <c r="D11" s="38">
        <f>6-0.5</f>
        <v>5.5</v>
      </c>
      <c r="E11" s="159" t="s">
        <v>113</v>
      </c>
      <c r="F11" s="146">
        <v>7</v>
      </c>
      <c r="G11" s="67" t="s">
        <v>188</v>
      </c>
      <c r="H11" s="28">
        <f>6.5+3</f>
        <v>9.5</v>
      </c>
      <c r="I11" s="79" t="s">
        <v>219</v>
      </c>
      <c r="J11" s="27">
        <v>5.5</v>
      </c>
      <c r="K11" s="67" t="s">
        <v>239</v>
      </c>
      <c r="L11" s="28">
        <f>7.5+3</f>
        <v>10.5</v>
      </c>
      <c r="M11" s="165" t="s">
        <v>165</v>
      </c>
      <c r="N11" s="27">
        <v>5.5</v>
      </c>
      <c r="O11" s="39" t="s">
        <v>126</v>
      </c>
      <c r="P11" s="28">
        <v>6.5</v>
      </c>
      <c r="Q11" s="79" t="s">
        <v>201</v>
      </c>
      <c r="R11" s="27" t="s">
        <v>254</v>
      </c>
      <c r="S11" s="93" t="s">
        <v>329</v>
      </c>
      <c r="T11" s="58">
        <v>6</v>
      </c>
      <c r="U11" s="45"/>
      <c r="V11" s="45"/>
      <c r="W11" s="45"/>
      <c r="X11" s="45"/>
      <c r="Y11" s="45"/>
      <c r="Z11" s="45"/>
    </row>
    <row r="12" spans="1:26" ht="12.75">
      <c r="A12" s="165" t="s">
        <v>280</v>
      </c>
      <c r="B12" s="29" t="s">
        <v>254</v>
      </c>
      <c r="C12" s="67" t="s">
        <v>154</v>
      </c>
      <c r="D12" s="38">
        <f>6.5+3</f>
        <v>9.5</v>
      </c>
      <c r="E12" s="159" t="s">
        <v>107</v>
      </c>
      <c r="F12" s="146">
        <v>6</v>
      </c>
      <c r="G12" s="67" t="s">
        <v>189</v>
      </c>
      <c r="H12" s="28" t="s">
        <v>256</v>
      </c>
      <c r="I12" s="79" t="s">
        <v>220</v>
      </c>
      <c r="J12" s="27">
        <v>5</v>
      </c>
      <c r="K12" s="67" t="s">
        <v>241</v>
      </c>
      <c r="L12" s="28">
        <v>5</v>
      </c>
      <c r="M12" s="165" t="s">
        <v>164</v>
      </c>
      <c r="N12" s="27">
        <v>6</v>
      </c>
      <c r="O12" s="39" t="s">
        <v>125</v>
      </c>
      <c r="P12" s="28">
        <v>5.5</v>
      </c>
      <c r="Q12" s="79" t="s">
        <v>282</v>
      </c>
      <c r="R12" s="27">
        <v>6.5</v>
      </c>
      <c r="S12" s="93" t="s">
        <v>71</v>
      </c>
      <c r="T12" s="58">
        <f>6+3</f>
        <v>9</v>
      </c>
      <c r="U12" s="45"/>
      <c r="V12" s="45"/>
      <c r="W12" s="45"/>
      <c r="X12" s="45"/>
      <c r="Y12" s="45"/>
      <c r="Z12" s="45"/>
    </row>
    <row r="13" spans="1:26" ht="12.75">
      <c r="A13" s="165" t="s">
        <v>279</v>
      </c>
      <c r="B13" s="29">
        <v>6</v>
      </c>
      <c r="C13" s="67" t="s">
        <v>147</v>
      </c>
      <c r="D13" s="38">
        <f>7+3</f>
        <v>10</v>
      </c>
      <c r="E13" s="159" t="s">
        <v>115</v>
      </c>
      <c r="F13" s="146">
        <v>5.5</v>
      </c>
      <c r="G13" s="67" t="s">
        <v>185</v>
      </c>
      <c r="H13" s="28">
        <v>6.5</v>
      </c>
      <c r="I13" s="79" t="s">
        <v>221</v>
      </c>
      <c r="J13" s="27">
        <v>4.5</v>
      </c>
      <c r="K13" s="67" t="s">
        <v>265</v>
      </c>
      <c r="L13" s="28">
        <f>6.5+3</f>
        <v>9.5</v>
      </c>
      <c r="M13" s="165" t="s">
        <v>338</v>
      </c>
      <c r="N13" s="27">
        <f>5.5-0.5</f>
        <v>5</v>
      </c>
      <c r="O13" s="39" t="s">
        <v>344</v>
      </c>
      <c r="P13" s="28">
        <v>5.5</v>
      </c>
      <c r="Q13" s="79" t="s">
        <v>202</v>
      </c>
      <c r="R13" s="27">
        <v>5</v>
      </c>
      <c r="S13" s="93" t="s">
        <v>286</v>
      </c>
      <c r="T13" s="58">
        <v>6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177"/>
      <c r="D14" s="32"/>
      <c r="E14" s="160"/>
      <c r="F14" s="147"/>
      <c r="G14" s="177"/>
      <c r="H14" s="31"/>
      <c r="I14" s="80"/>
      <c r="J14" s="30"/>
      <c r="K14" s="177"/>
      <c r="L14" s="31"/>
      <c r="M14" s="166"/>
      <c r="N14" s="30"/>
      <c r="O14" s="142"/>
      <c r="P14" s="32"/>
      <c r="Q14" s="80"/>
      <c r="R14" s="30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166" t="s">
        <v>361</v>
      </c>
      <c r="B15" s="33" t="s">
        <v>252</v>
      </c>
      <c r="C15" s="177" t="s">
        <v>301</v>
      </c>
      <c r="D15" s="32">
        <f>6.5-1</f>
        <v>5.5</v>
      </c>
      <c r="E15" s="160" t="s">
        <v>355</v>
      </c>
      <c r="F15" s="147" t="s">
        <v>252</v>
      </c>
      <c r="G15" s="177" t="s">
        <v>274</v>
      </c>
      <c r="H15" s="31" t="s">
        <v>252</v>
      </c>
      <c r="I15" s="79" t="s">
        <v>222</v>
      </c>
      <c r="J15" s="27">
        <f>4.5-1-1-1</f>
        <v>1.5</v>
      </c>
      <c r="K15" s="177" t="s">
        <v>264</v>
      </c>
      <c r="L15" s="31" t="s">
        <v>252</v>
      </c>
      <c r="M15" s="236" t="s">
        <v>268</v>
      </c>
      <c r="N15" s="30">
        <f>6.5+1</f>
        <v>7.5</v>
      </c>
      <c r="O15" s="142" t="s">
        <v>128</v>
      </c>
      <c r="P15" s="32" t="s">
        <v>252</v>
      </c>
      <c r="Q15" s="80" t="s">
        <v>283</v>
      </c>
      <c r="R15" s="30">
        <f>6-1-1</f>
        <v>4</v>
      </c>
      <c r="S15" s="121" t="s">
        <v>72</v>
      </c>
      <c r="T15" s="213" t="s">
        <v>252</v>
      </c>
      <c r="U15" s="45"/>
      <c r="V15" s="45"/>
      <c r="W15" s="45"/>
      <c r="X15" s="45"/>
      <c r="Y15" s="45"/>
      <c r="Z15" s="45"/>
    </row>
    <row r="16" spans="1:26" ht="12.75">
      <c r="A16" s="165" t="s">
        <v>91</v>
      </c>
      <c r="B16" s="29">
        <v>5</v>
      </c>
      <c r="C16" s="177" t="s">
        <v>144</v>
      </c>
      <c r="D16" s="32">
        <v>5.5</v>
      </c>
      <c r="E16" s="160" t="s">
        <v>111</v>
      </c>
      <c r="F16" s="147">
        <f>5-0.5</f>
        <v>4.5</v>
      </c>
      <c r="G16" s="67" t="s">
        <v>182</v>
      </c>
      <c r="H16" s="28">
        <v>6</v>
      </c>
      <c r="I16" s="80" t="s">
        <v>223</v>
      </c>
      <c r="J16" s="30">
        <f>6-0.5</f>
        <v>5.5</v>
      </c>
      <c r="K16" s="177" t="s">
        <v>243</v>
      </c>
      <c r="L16" s="31">
        <f>6-0.5</f>
        <v>5.5</v>
      </c>
      <c r="M16" s="236" t="s">
        <v>271</v>
      </c>
      <c r="N16" s="30">
        <v>5.5</v>
      </c>
      <c r="O16" s="142" t="s">
        <v>119</v>
      </c>
      <c r="P16" s="32" t="s">
        <v>253</v>
      </c>
      <c r="Q16" s="79" t="s">
        <v>197</v>
      </c>
      <c r="R16" s="27">
        <f>7.5+3+3-0.5</f>
        <v>13</v>
      </c>
      <c r="S16" s="121" t="s">
        <v>250</v>
      </c>
      <c r="T16" s="213">
        <v>5.5</v>
      </c>
      <c r="U16" s="45"/>
      <c r="V16" s="45"/>
      <c r="W16" s="45"/>
      <c r="X16" s="45"/>
      <c r="Y16" s="45"/>
      <c r="Z16" s="45"/>
    </row>
    <row r="17" spans="1:26" ht="12.75">
      <c r="A17" s="166" t="s">
        <v>80</v>
      </c>
      <c r="B17" s="33">
        <v>6</v>
      </c>
      <c r="C17" s="177" t="s">
        <v>148</v>
      </c>
      <c r="D17" s="32">
        <v>5</v>
      </c>
      <c r="E17" s="178" t="s">
        <v>313</v>
      </c>
      <c r="F17" s="148">
        <v>6</v>
      </c>
      <c r="G17" s="177" t="s">
        <v>180</v>
      </c>
      <c r="H17" s="31">
        <v>6.5</v>
      </c>
      <c r="I17" s="80" t="s">
        <v>224</v>
      </c>
      <c r="J17" s="30">
        <v>6.5</v>
      </c>
      <c r="K17" s="177" t="s">
        <v>365</v>
      </c>
      <c r="L17" s="31">
        <v>5</v>
      </c>
      <c r="M17" s="166" t="s">
        <v>366</v>
      </c>
      <c r="N17" s="30" t="s">
        <v>252</v>
      </c>
      <c r="O17" s="142" t="s">
        <v>131</v>
      </c>
      <c r="P17" s="32">
        <v>5</v>
      </c>
      <c r="Q17" s="80" t="s">
        <v>206</v>
      </c>
      <c r="R17" s="33">
        <v>6</v>
      </c>
      <c r="S17" s="121" t="s">
        <v>74</v>
      </c>
      <c r="T17" s="213" t="s">
        <v>253</v>
      </c>
      <c r="U17" s="45"/>
      <c r="V17" s="45"/>
      <c r="W17" s="45"/>
      <c r="X17" s="45"/>
      <c r="Y17" s="45"/>
      <c r="Z17" s="45"/>
    </row>
    <row r="18" spans="1:26" ht="12.75">
      <c r="A18" s="165" t="s">
        <v>83</v>
      </c>
      <c r="B18" s="29">
        <v>5</v>
      </c>
      <c r="C18" s="246" t="s">
        <v>179</v>
      </c>
      <c r="D18" s="32">
        <f>7.5+3+3-0.5</f>
        <v>13</v>
      </c>
      <c r="E18" s="178" t="s">
        <v>369</v>
      </c>
      <c r="F18" s="148" t="s">
        <v>252</v>
      </c>
      <c r="G18" s="177" t="s">
        <v>184</v>
      </c>
      <c r="H18" s="31">
        <v>5</v>
      </c>
      <c r="I18" s="79" t="s">
        <v>225</v>
      </c>
      <c r="J18" s="27">
        <v>5.5</v>
      </c>
      <c r="K18" s="67" t="s">
        <v>246</v>
      </c>
      <c r="L18" s="38">
        <v>6.5</v>
      </c>
      <c r="M18" s="166" t="s">
        <v>172</v>
      </c>
      <c r="N18" s="30">
        <f>6-0.5</f>
        <v>5.5</v>
      </c>
      <c r="O18" s="142" t="s">
        <v>132</v>
      </c>
      <c r="P18" s="32">
        <v>6</v>
      </c>
      <c r="Q18" s="80" t="s">
        <v>196</v>
      </c>
      <c r="R18" s="33">
        <v>6.5</v>
      </c>
      <c r="S18" s="121" t="s">
        <v>348</v>
      </c>
      <c r="T18" s="213">
        <v>6</v>
      </c>
      <c r="U18" s="45"/>
      <c r="V18" s="45"/>
      <c r="W18" s="45"/>
      <c r="X18" s="45"/>
      <c r="Y18" s="45"/>
      <c r="Z18" s="45"/>
    </row>
    <row r="19" spans="1:26" ht="12.75">
      <c r="A19" s="166" t="s">
        <v>92</v>
      </c>
      <c r="B19" s="33">
        <f>7+3</f>
        <v>10</v>
      </c>
      <c r="C19" s="177" t="s">
        <v>149</v>
      </c>
      <c r="D19" s="32">
        <v>5.5</v>
      </c>
      <c r="E19" s="178" t="s">
        <v>298</v>
      </c>
      <c r="F19" s="147">
        <f>5.5-0.5</f>
        <v>5</v>
      </c>
      <c r="G19" s="177" t="s">
        <v>353</v>
      </c>
      <c r="H19" s="32">
        <v>6</v>
      </c>
      <c r="I19" s="80" t="s">
        <v>226</v>
      </c>
      <c r="J19" s="30" t="s">
        <v>252</v>
      </c>
      <c r="K19" s="246" t="s">
        <v>310</v>
      </c>
      <c r="L19" s="32">
        <v>5.5</v>
      </c>
      <c r="M19" s="166" t="s">
        <v>170</v>
      </c>
      <c r="N19" s="33">
        <v>6</v>
      </c>
      <c r="O19" s="142" t="s">
        <v>276</v>
      </c>
      <c r="P19" s="32">
        <v>7</v>
      </c>
      <c r="Q19" s="80" t="s">
        <v>205</v>
      </c>
      <c r="R19" s="33">
        <v>6.5</v>
      </c>
      <c r="S19" s="94" t="s">
        <v>327</v>
      </c>
      <c r="T19" s="95">
        <f>6.5</f>
        <v>6.5</v>
      </c>
      <c r="U19" s="45"/>
      <c r="V19" s="45"/>
      <c r="W19" s="45"/>
      <c r="X19" s="45"/>
      <c r="Y19" s="45"/>
      <c r="Z19" s="45"/>
    </row>
    <row r="20" spans="1:26" ht="12.75">
      <c r="A20" s="165" t="s">
        <v>95</v>
      </c>
      <c r="B20" s="29" t="s">
        <v>253</v>
      </c>
      <c r="C20" s="177" t="s">
        <v>137</v>
      </c>
      <c r="D20" s="32">
        <v>5.5</v>
      </c>
      <c r="E20" s="178" t="s">
        <v>108</v>
      </c>
      <c r="F20" s="148">
        <f>7+3</f>
        <v>10</v>
      </c>
      <c r="G20" s="246" t="s">
        <v>190</v>
      </c>
      <c r="H20" s="37">
        <v>5</v>
      </c>
      <c r="I20" s="80" t="s">
        <v>227</v>
      </c>
      <c r="J20" s="30">
        <f>6.5+3-0.5</f>
        <v>9</v>
      </c>
      <c r="K20" s="177" t="s">
        <v>248</v>
      </c>
      <c r="L20" s="32">
        <v>6</v>
      </c>
      <c r="M20" s="236" t="s">
        <v>269</v>
      </c>
      <c r="N20" s="33" t="s">
        <v>252</v>
      </c>
      <c r="O20" s="142" t="s">
        <v>127</v>
      </c>
      <c r="P20" s="32">
        <v>6</v>
      </c>
      <c r="Q20" s="80" t="s">
        <v>195</v>
      </c>
      <c r="R20" s="33" t="s">
        <v>253</v>
      </c>
      <c r="S20" s="121" t="s">
        <v>355</v>
      </c>
      <c r="T20" s="213" t="s">
        <v>252</v>
      </c>
      <c r="U20" s="45"/>
      <c r="V20" s="45"/>
      <c r="W20" s="45"/>
      <c r="X20" s="45"/>
      <c r="Y20" s="45"/>
      <c r="Z20" s="45"/>
    </row>
    <row r="21" spans="1:26" ht="12.75">
      <c r="A21" s="165" t="s">
        <v>88</v>
      </c>
      <c r="B21" s="29">
        <v>5.5</v>
      </c>
      <c r="C21" s="177" t="s">
        <v>334</v>
      </c>
      <c r="D21" s="32">
        <v>6</v>
      </c>
      <c r="E21" s="178" t="s">
        <v>299</v>
      </c>
      <c r="F21" s="148" t="s">
        <v>252</v>
      </c>
      <c r="G21" s="177" t="s">
        <v>332</v>
      </c>
      <c r="H21" s="32" t="s">
        <v>252</v>
      </c>
      <c r="I21" s="80" t="s">
        <v>228</v>
      </c>
      <c r="J21" s="33">
        <f>6+3</f>
        <v>9</v>
      </c>
      <c r="K21" s="177" t="s">
        <v>263</v>
      </c>
      <c r="L21" s="32" t="s">
        <v>253</v>
      </c>
      <c r="M21" s="166" t="s">
        <v>167</v>
      </c>
      <c r="N21" s="36">
        <v>6</v>
      </c>
      <c r="O21" s="142" t="s">
        <v>134</v>
      </c>
      <c r="P21" s="32">
        <f>6-0.5</f>
        <v>5.5</v>
      </c>
      <c r="Q21" s="80" t="s">
        <v>335</v>
      </c>
      <c r="R21" s="33">
        <v>6.5</v>
      </c>
      <c r="S21" s="94" t="s">
        <v>355</v>
      </c>
      <c r="T21" s="95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368</v>
      </c>
      <c r="B22" s="29">
        <v>0</v>
      </c>
      <c r="C22" s="39" t="s">
        <v>153</v>
      </c>
      <c r="D22" s="38">
        <v>1</v>
      </c>
      <c r="E22" s="159" t="s">
        <v>116</v>
      </c>
      <c r="F22" s="146">
        <v>0</v>
      </c>
      <c r="G22" s="67" t="s">
        <v>257</v>
      </c>
      <c r="H22" s="38">
        <v>0</v>
      </c>
      <c r="I22" s="79" t="s">
        <v>229</v>
      </c>
      <c r="J22" s="29">
        <v>0.5</v>
      </c>
      <c r="K22" s="67" t="s">
        <v>249</v>
      </c>
      <c r="L22" s="38">
        <v>0</v>
      </c>
      <c r="M22" s="79" t="s">
        <v>367</v>
      </c>
      <c r="N22" s="184">
        <v>0.5</v>
      </c>
      <c r="O22" s="143" t="s">
        <v>135</v>
      </c>
      <c r="P22" s="38">
        <v>0</v>
      </c>
      <c r="Q22" s="79" t="s">
        <v>210</v>
      </c>
      <c r="R22" s="29">
        <v>0.5</v>
      </c>
      <c r="S22" s="93" t="s">
        <v>97</v>
      </c>
      <c r="T22" s="58">
        <v>1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160"/>
      <c r="F23" s="147"/>
      <c r="G23" s="247"/>
      <c r="H23" s="32"/>
      <c r="I23" s="80"/>
      <c r="J23" s="33"/>
      <c r="K23" s="34"/>
      <c r="L23" s="32"/>
      <c r="M23" s="80"/>
      <c r="N23" s="33"/>
      <c r="O23" s="34"/>
      <c r="P23" s="32"/>
      <c r="Q23" s="35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43">
        <f>B2+B3+B4+B16+B6+B7+B8+B9+B18+B11+B21+B13+B22</f>
        <v>55.5</v>
      </c>
      <c r="C24" s="17"/>
      <c r="D24" s="271">
        <f>D2+D3+D4+D5+D6+D7+D8+D9+D10+D11+D12+D13+D22</f>
        <v>79</v>
      </c>
      <c r="E24" s="158"/>
      <c r="F24" s="274">
        <f>F2+F3+F4+F5+F6+F7+F8+F9+F10+F11+F12+F13+F22</f>
        <v>68.5</v>
      </c>
      <c r="G24" s="17"/>
      <c r="H24" s="255">
        <f>H2+H3+H4+H5+H6+H7+H8+H9+H10+H11+H16+H13+H22</f>
        <v>68.5</v>
      </c>
      <c r="I24" s="26"/>
      <c r="J24" s="275">
        <f>J2+J15+J4+J5+J6+J7+J8+J18+J10+J11+J12+J13+J22</f>
        <v>60.5</v>
      </c>
      <c r="K24" s="17"/>
      <c r="L24" s="276">
        <f>L2+L3+L4+L5+L6+L7+L8+L18+L10+L11+L12+L13+L22</f>
        <v>69</v>
      </c>
      <c r="M24" s="26"/>
      <c r="N24" s="239">
        <f>N2+N3+N4+N5+N6+N7+N8+N9+N10+N11+N12+N13+N22</f>
        <v>62</v>
      </c>
      <c r="O24" s="17"/>
      <c r="P24" s="270">
        <f>P2+P3+P4+P5+P6+P7+P8+P9+P10+P11+P12+P13+P22</f>
        <v>76.5</v>
      </c>
      <c r="Q24" s="26"/>
      <c r="R24" s="269">
        <f>R2+R3+R4+R5+R6+R7+R8+R9+R10+R16+R12+R13+R22</f>
        <v>71</v>
      </c>
      <c r="S24" s="68"/>
      <c r="T24" s="277">
        <f>T2+T3+T4+T5+T6+T7+T8+T9+T10+T11+T12+T13+T22</f>
        <v>69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158"/>
      <c r="F25" s="150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26"/>
      <c r="R25" s="77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82"/>
      <c r="B26" s="43">
        <v>0</v>
      </c>
      <c r="C26" s="50"/>
      <c r="D26" s="84">
        <v>3</v>
      </c>
      <c r="E26" s="97"/>
      <c r="F26" s="98">
        <v>1</v>
      </c>
      <c r="G26" s="53"/>
      <c r="H26" s="168">
        <v>1</v>
      </c>
      <c r="I26" s="87"/>
      <c r="J26" s="164">
        <v>0</v>
      </c>
      <c r="K26" s="81"/>
      <c r="L26" s="44">
        <v>1</v>
      </c>
      <c r="M26" s="233"/>
      <c r="N26" s="60">
        <v>0</v>
      </c>
      <c r="O26" s="42"/>
      <c r="P26" s="170">
        <v>3</v>
      </c>
      <c r="Q26" s="163"/>
      <c r="R26" s="41">
        <v>2</v>
      </c>
      <c r="S26" s="187"/>
      <c r="T26" s="14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S1:T1"/>
    <mergeCell ref="K1:L1"/>
    <mergeCell ref="M1:N1"/>
    <mergeCell ref="O1:P1"/>
    <mergeCell ref="Q1:R1"/>
    <mergeCell ref="C1:D1"/>
    <mergeCell ref="I1:J1"/>
    <mergeCell ref="G1:H1"/>
    <mergeCell ref="A1:B1"/>
    <mergeCell ref="E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bestFit="1" customWidth="1"/>
    <col min="2" max="2" width="4.421875" style="0" bestFit="1" customWidth="1"/>
    <col min="3" max="3" width="13.00390625" style="0" customWidth="1"/>
    <col min="4" max="4" width="5.140625" style="0" customWidth="1"/>
    <col min="5" max="5" width="15.140625" style="0" bestFit="1" customWidth="1"/>
    <col min="6" max="6" width="4.8515625" style="0" bestFit="1" customWidth="1"/>
    <col min="7" max="7" width="12.8515625" style="0" bestFit="1" customWidth="1"/>
    <col min="8" max="8" width="4.8515625" style="0" bestFit="1" customWidth="1"/>
    <col min="9" max="9" width="12.57421875" style="0" bestFit="1" customWidth="1"/>
    <col min="10" max="10" width="4.8515625" style="0" bestFit="1" customWidth="1"/>
    <col min="11" max="11" width="13.28125" style="0" bestFit="1" customWidth="1"/>
    <col min="12" max="12" width="4.8515625" style="0" bestFit="1" customWidth="1"/>
    <col min="13" max="13" width="11.7109375" style="0" bestFit="1" customWidth="1"/>
    <col min="14" max="14" width="5.00390625" style="0" bestFit="1" customWidth="1"/>
    <col min="15" max="15" width="13.28125" style="0" bestFit="1" customWidth="1"/>
    <col min="16" max="16" width="4.8515625" style="0" customWidth="1"/>
    <col min="17" max="17" width="12.28125" style="0" customWidth="1"/>
    <col min="18" max="18" width="5.00390625" style="0" customWidth="1"/>
    <col min="19" max="19" width="12.421875" style="0" bestFit="1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55" t="s">
        <v>54</v>
      </c>
      <c r="D1" s="456"/>
      <c r="E1" s="473" t="s">
        <v>372</v>
      </c>
      <c r="F1" s="474"/>
      <c r="G1" s="457" t="s">
        <v>56</v>
      </c>
      <c r="H1" s="458"/>
      <c r="I1" s="461" t="s">
        <v>337</v>
      </c>
      <c r="J1" s="462"/>
      <c r="K1" s="471" t="s">
        <v>370</v>
      </c>
      <c r="L1" s="472"/>
      <c r="M1" s="469" t="s">
        <v>59</v>
      </c>
      <c r="N1" s="470"/>
      <c r="O1" s="467" t="s">
        <v>58</v>
      </c>
      <c r="P1" s="468"/>
      <c r="Q1" s="459" t="s">
        <v>61</v>
      </c>
      <c r="R1" s="460"/>
      <c r="S1" s="465" t="s">
        <v>60</v>
      </c>
      <c r="T1" s="466"/>
      <c r="U1" s="45"/>
      <c r="V1" s="45"/>
      <c r="W1" s="45"/>
      <c r="X1" s="45"/>
      <c r="Y1" s="45"/>
      <c r="Z1" s="45"/>
    </row>
    <row r="2" spans="1:26" ht="12.75">
      <c r="A2" s="26"/>
      <c r="B2" s="171">
        <v>2</v>
      </c>
      <c r="C2" s="17"/>
      <c r="D2" s="18"/>
      <c r="E2" s="26"/>
      <c r="F2" s="172">
        <v>2</v>
      </c>
      <c r="G2" s="17"/>
      <c r="H2" s="161"/>
      <c r="I2" s="158"/>
      <c r="J2" s="173">
        <v>2</v>
      </c>
      <c r="K2" s="17"/>
      <c r="L2" s="18"/>
      <c r="M2" s="26"/>
      <c r="N2" s="186">
        <v>2</v>
      </c>
      <c r="O2" s="17"/>
      <c r="P2" s="161"/>
      <c r="Q2" s="158"/>
      <c r="R2" s="174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165" t="s">
        <v>301</v>
      </c>
      <c r="B3" s="29">
        <f>5-1-1</f>
        <v>3</v>
      </c>
      <c r="C3" s="39" t="s">
        <v>117</v>
      </c>
      <c r="D3" s="28">
        <f>6-1</f>
        <v>5</v>
      </c>
      <c r="E3" s="79" t="s">
        <v>203</v>
      </c>
      <c r="F3" s="27">
        <f>6-1-1</f>
        <v>4</v>
      </c>
      <c r="G3" s="39" t="s">
        <v>78</v>
      </c>
      <c r="H3" s="280">
        <v>2</v>
      </c>
      <c r="I3" s="159" t="s">
        <v>62</v>
      </c>
      <c r="J3" s="146">
        <f>6+1</f>
        <v>7</v>
      </c>
      <c r="K3" s="39" t="s">
        <v>174</v>
      </c>
      <c r="L3" s="28">
        <f>7+1</f>
        <v>8</v>
      </c>
      <c r="M3" s="79" t="s">
        <v>268</v>
      </c>
      <c r="N3" s="27">
        <f>6.5-1</f>
        <v>5.5</v>
      </c>
      <c r="O3" s="39" t="s">
        <v>211</v>
      </c>
      <c r="P3" s="28">
        <f>6+1</f>
        <v>7</v>
      </c>
      <c r="Q3" s="159" t="s">
        <v>98</v>
      </c>
      <c r="R3" s="146">
        <f>6+1</f>
        <v>7</v>
      </c>
      <c r="S3" s="39" t="s">
        <v>242</v>
      </c>
      <c r="T3" s="28">
        <f>6+1</f>
        <v>7</v>
      </c>
      <c r="U3" s="45"/>
      <c r="V3" s="45"/>
      <c r="W3" s="45"/>
      <c r="X3" s="45"/>
      <c r="Y3" s="45"/>
      <c r="Z3" s="45"/>
    </row>
    <row r="4" spans="1:26" ht="12.75">
      <c r="A4" s="165" t="s">
        <v>138</v>
      </c>
      <c r="B4" s="29">
        <v>6</v>
      </c>
      <c r="C4" s="39" t="s">
        <v>118</v>
      </c>
      <c r="D4" s="28">
        <v>6</v>
      </c>
      <c r="E4" s="79" t="s">
        <v>193</v>
      </c>
      <c r="F4" s="27">
        <v>6</v>
      </c>
      <c r="G4" s="39" t="s">
        <v>81</v>
      </c>
      <c r="H4" s="38">
        <v>4</v>
      </c>
      <c r="I4" s="159" t="s">
        <v>63</v>
      </c>
      <c r="J4" s="146">
        <v>6</v>
      </c>
      <c r="K4" s="39" t="s">
        <v>191</v>
      </c>
      <c r="L4" s="28">
        <v>5</v>
      </c>
      <c r="M4" s="79" t="s">
        <v>158</v>
      </c>
      <c r="N4" s="27">
        <v>6</v>
      </c>
      <c r="O4" s="39" t="s">
        <v>212</v>
      </c>
      <c r="P4" s="28">
        <v>7</v>
      </c>
      <c r="Q4" s="159" t="s">
        <v>99</v>
      </c>
      <c r="R4" s="146">
        <v>5.5</v>
      </c>
      <c r="S4" s="39" t="s">
        <v>308</v>
      </c>
      <c r="T4" s="28">
        <v>6</v>
      </c>
      <c r="U4" s="45"/>
      <c r="V4" s="45"/>
      <c r="W4" s="45"/>
      <c r="X4" s="45"/>
      <c r="Y4" s="45"/>
      <c r="Z4" s="45"/>
    </row>
    <row r="5" spans="1:26" ht="12.75">
      <c r="A5" s="165" t="s">
        <v>281</v>
      </c>
      <c r="B5" s="29">
        <v>6</v>
      </c>
      <c r="C5" s="39" t="s">
        <v>266</v>
      </c>
      <c r="D5" s="169">
        <v>6.5</v>
      </c>
      <c r="E5" s="79" t="s">
        <v>194</v>
      </c>
      <c r="F5" s="27">
        <v>6</v>
      </c>
      <c r="G5" s="39" t="s">
        <v>80</v>
      </c>
      <c r="H5" s="38">
        <v>5</v>
      </c>
      <c r="I5" s="159" t="s">
        <v>74</v>
      </c>
      <c r="J5" s="146">
        <v>5.5</v>
      </c>
      <c r="K5" s="39" t="s">
        <v>275</v>
      </c>
      <c r="L5" s="28">
        <v>6</v>
      </c>
      <c r="M5" s="79" t="s">
        <v>157</v>
      </c>
      <c r="N5" s="27">
        <v>6</v>
      </c>
      <c r="O5" s="39" t="s">
        <v>213</v>
      </c>
      <c r="P5" s="28">
        <v>6</v>
      </c>
      <c r="Q5" s="159" t="s">
        <v>100</v>
      </c>
      <c r="R5" s="146">
        <v>6.5</v>
      </c>
      <c r="S5" s="39" t="s">
        <v>243</v>
      </c>
      <c r="T5" s="28">
        <v>4.5</v>
      </c>
      <c r="U5" s="45"/>
      <c r="V5" s="45"/>
      <c r="W5" s="45"/>
      <c r="X5" s="45"/>
      <c r="Y5" s="45"/>
      <c r="Z5" s="45"/>
    </row>
    <row r="6" spans="1:26" ht="12.75">
      <c r="A6" s="165" t="s">
        <v>137</v>
      </c>
      <c r="B6" s="29">
        <v>6</v>
      </c>
      <c r="C6" s="39" t="s">
        <v>120</v>
      </c>
      <c r="D6" s="28">
        <v>5.5</v>
      </c>
      <c r="E6" s="79" t="s">
        <v>205</v>
      </c>
      <c r="F6" s="27">
        <v>6</v>
      </c>
      <c r="G6" s="39" t="s">
        <v>93</v>
      </c>
      <c r="H6" s="38" t="s">
        <v>254</v>
      </c>
      <c r="I6" s="159" t="s">
        <v>65</v>
      </c>
      <c r="J6" s="146" t="s">
        <v>254</v>
      </c>
      <c r="K6" s="39" t="s">
        <v>177</v>
      </c>
      <c r="L6" s="28">
        <v>5.5</v>
      </c>
      <c r="M6" s="79" t="s">
        <v>156</v>
      </c>
      <c r="N6" s="27">
        <v>6.5</v>
      </c>
      <c r="O6" s="39" t="s">
        <v>214</v>
      </c>
      <c r="P6" s="28" t="s">
        <v>254</v>
      </c>
      <c r="Q6" s="159" t="s">
        <v>101</v>
      </c>
      <c r="R6" s="146">
        <v>6</v>
      </c>
      <c r="S6" s="39" t="s">
        <v>309</v>
      </c>
      <c r="T6" s="28">
        <v>6.5</v>
      </c>
      <c r="U6" s="45"/>
      <c r="V6" s="45"/>
      <c r="W6" s="45"/>
      <c r="X6" s="45"/>
      <c r="Y6" s="45"/>
      <c r="Z6" s="45"/>
    </row>
    <row r="7" spans="1:26" ht="12.75">
      <c r="A7" s="165" t="s">
        <v>179</v>
      </c>
      <c r="B7" s="29" t="s">
        <v>254</v>
      </c>
      <c r="C7" s="39" t="s">
        <v>124</v>
      </c>
      <c r="D7" s="28">
        <v>6</v>
      </c>
      <c r="E7" s="79" t="s">
        <v>199</v>
      </c>
      <c r="F7" s="27">
        <v>6</v>
      </c>
      <c r="G7" s="39" t="s">
        <v>82</v>
      </c>
      <c r="H7" s="38">
        <v>6.5</v>
      </c>
      <c r="I7" s="159" t="s">
        <v>66</v>
      </c>
      <c r="J7" s="146">
        <f>6.5-0.5</f>
        <v>6</v>
      </c>
      <c r="K7" s="39" t="s">
        <v>181</v>
      </c>
      <c r="L7" s="28">
        <v>7</v>
      </c>
      <c r="M7" s="79" t="s">
        <v>159</v>
      </c>
      <c r="N7" s="27">
        <v>5.5</v>
      </c>
      <c r="O7" s="39" t="s">
        <v>215</v>
      </c>
      <c r="P7" s="28">
        <f>6.5-0.5</f>
        <v>6</v>
      </c>
      <c r="Q7" s="159" t="s">
        <v>102</v>
      </c>
      <c r="R7" s="146">
        <v>6.5</v>
      </c>
      <c r="S7" s="39" t="s">
        <v>235</v>
      </c>
      <c r="T7" s="28">
        <v>6</v>
      </c>
      <c r="U7" s="45"/>
      <c r="V7" s="45"/>
      <c r="W7" s="45"/>
      <c r="X7" s="45"/>
      <c r="Y7" s="45"/>
      <c r="Z7" s="45"/>
    </row>
    <row r="8" spans="1:26" ht="12.75">
      <c r="A8" s="165" t="s">
        <v>141</v>
      </c>
      <c r="B8" s="29">
        <v>6.5</v>
      </c>
      <c r="C8" s="39" t="s">
        <v>122</v>
      </c>
      <c r="D8" s="28">
        <f>7.5+3</f>
        <v>10.5</v>
      </c>
      <c r="E8" s="79" t="s">
        <v>290</v>
      </c>
      <c r="F8" s="27">
        <f>7+3</f>
        <v>10</v>
      </c>
      <c r="G8" s="39" t="s">
        <v>83</v>
      </c>
      <c r="H8" s="38">
        <v>6</v>
      </c>
      <c r="I8" s="159" t="s">
        <v>327</v>
      </c>
      <c r="J8" s="146">
        <f>7.5+3-0.5</f>
        <v>10</v>
      </c>
      <c r="K8" s="39" t="s">
        <v>341</v>
      </c>
      <c r="L8" s="28">
        <f>7+3</f>
        <v>10</v>
      </c>
      <c r="M8" s="79" t="s">
        <v>170</v>
      </c>
      <c r="N8" s="27">
        <v>6.5</v>
      </c>
      <c r="O8" s="39" t="s">
        <v>216</v>
      </c>
      <c r="P8" s="28">
        <f>6.5-0.5</f>
        <v>6</v>
      </c>
      <c r="Q8" s="159" t="s">
        <v>103</v>
      </c>
      <c r="R8" s="146">
        <f>6.5+3</f>
        <v>9.5</v>
      </c>
      <c r="S8" s="39" t="s">
        <v>236</v>
      </c>
      <c r="T8" s="28" t="s">
        <v>254</v>
      </c>
      <c r="U8" s="45"/>
      <c r="V8" s="45"/>
      <c r="W8" s="45"/>
      <c r="X8" s="45"/>
      <c r="Y8" s="45"/>
      <c r="Z8" s="45"/>
    </row>
    <row r="9" spans="1:26" ht="12.75">
      <c r="A9" s="165" t="s">
        <v>149</v>
      </c>
      <c r="B9" s="29">
        <v>6</v>
      </c>
      <c r="C9" s="39" t="s">
        <v>123</v>
      </c>
      <c r="D9" s="28">
        <f>6.5+3-0.5</f>
        <v>9</v>
      </c>
      <c r="E9" s="79" t="s">
        <v>197</v>
      </c>
      <c r="F9" s="27">
        <f>6.5-0.5</f>
        <v>6</v>
      </c>
      <c r="G9" s="39" t="s">
        <v>84</v>
      </c>
      <c r="H9" s="38">
        <f>6.5-0.5</f>
        <v>6</v>
      </c>
      <c r="I9" s="159" t="s">
        <v>75</v>
      </c>
      <c r="J9" s="146">
        <v>6.5</v>
      </c>
      <c r="K9" s="39" t="s">
        <v>362</v>
      </c>
      <c r="L9" s="28">
        <v>5.5</v>
      </c>
      <c r="M9" s="79" t="s">
        <v>171</v>
      </c>
      <c r="N9" s="27">
        <v>6.5</v>
      </c>
      <c r="O9" s="39" t="s">
        <v>217</v>
      </c>
      <c r="P9" s="28">
        <v>6</v>
      </c>
      <c r="Q9" s="159" t="s">
        <v>113</v>
      </c>
      <c r="R9" s="146">
        <v>6</v>
      </c>
      <c r="S9" s="39" t="s">
        <v>237</v>
      </c>
      <c r="T9" s="28">
        <v>7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v>6</v>
      </c>
      <c r="C10" s="39" t="s">
        <v>121</v>
      </c>
      <c r="D10" s="28">
        <v>5.5</v>
      </c>
      <c r="E10" s="79" t="s">
        <v>339</v>
      </c>
      <c r="F10" s="27">
        <v>6.5</v>
      </c>
      <c r="G10" s="39" t="s">
        <v>350</v>
      </c>
      <c r="H10" s="38" t="s">
        <v>256</v>
      </c>
      <c r="I10" s="159" t="s">
        <v>293</v>
      </c>
      <c r="J10" s="146">
        <f>6-0.5</f>
        <v>5.5</v>
      </c>
      <c r="K10" s="39" t="s">
        <v>188</v>
      </c>
      <c r="L10" s="28">
        <f>7.5+3</f>
        <v>10.5</v>
      </c>
      <c r="M10" s="79" t="s">
        <v>162</v>
      </c>
      <c r="N10" s="27">
        <v>5.5</v>
      </c>
      <c r="O10" s="39" t="s">
        <v>218</v>
      </c>
      <c r="P10" s="28" t="s">
        <v>256</v>
      </c>
      <c r="Q10" s="159" t="s">
        <v>105</v>
      </c>
      <c r="R10" s="146">
        <v>6</v>
      </c>
      <c r="S10" s="39" t="s">
        <v>246</v>
      </c>
      <c r="T10" s="259">
        <v>2</v>
      </c>
      <c r="U10" s="45"/>
      <c r="V10" s="45"/>
      <c r="W10" s="45"/>
      <c r="X10" s="45"/>
      <c r="Y10" s="45"/>
      <c r="Z10" s="45"/>
    </row>
    <row r="11" spans="1:26" ht="12.75">
      <c r="A11" s="165" t="s">
        <v>144</v>
      </c>
      <c r="B11" s="29">
        <v>5.5</v>
      </c>
      <c r="C11" s="39" t="s">
        <v>125</v>
      </c>
      <c r="D11" s="28">
        <v>6</v>
      </c>
      <c r="E11" s="79" t="s">
        <v>282</v>
      </c>
      <c r="F11" s="256">
        <v>4</v>
      </c>
      <c r="G11" s="39" t="s">
        <v>86</v>
      </c>
      <c r="H11" s="38">
        <v>7</v>
      </c>
      <c r="I11" s="159" t="s">
        <v>286</v>
      </c>
      <c r="J11" s="146">
        <f>7+3</f>
        <v>10</v>
      </c>
      <c r="K11" s="39" t="s">
        <v>182</v>
      </c>
      <c r="L11" s="28">
        <v>5.5</v>
      </c>
      <c r="M11" s="79" t="s">
        <v>271</v>
      </c>
      <c r="N11" s="27">
        <f>7+3</f>
        <v>10</v>
      </c>
      <c r="O11" s="39" t="s">
        <v>219</v>
      </c>
      <c r="P11" s="28">
        <v>6.5</v>
      </c>
      <c r="Q11" s="159" t="s">
        <v>106</v>
      </c>
      <c r="R11" s="146">
        <f>6.5+3</f>
        <v>9.5</v>
      </c>
      <c r="S11" s="39" t="s">
        <v>239</v>
      </c>
      <c r="T11" s="28">
        <f>6.5+3</f>
        <v>9.5</v>
      </c>
      <c r="U11" s="45"/>
      <c r="V11" s="45"/>
      <c r="W11" s="45"/>
      <c r="X11" s="45"/>
      <c r="Y11" s="45"/>
      <c r="Z11" s="45"/>
    </row>
    <row r="12" spans="1:26" ht="12.75">
      <c r="A12" s="165" t="s">
        <v>147</v>
      </c>
      <c r="B12" s="29">
        <f>5.5-2</f>
        <v>3.5</v>
      </c>
      <c r="C12" s="39" t="s">
        <v>126</v>
      </c>
      <c r="D12" s="28">
        <f>8+3+3</f>
        <v>14</v>
      </c>
      <c r="E12" s="79" t="s">
        <v>201</v>
      </c>
      <c r="F12" s="27" t="s">
        <v>254</v>
      </c>
      <c r="G12" s="39" t="s">
        <v>95</v>
      </c>
      <c r="H12" s="38" t="s">
        <v>256</v>
      </c>
      <c r="I12" s="159" t="s">
        <v>71</v>
      </c>
      <c r="J12" s="146">
        <f>6.5+3</f>
        <v>9.5</v>
      </c>
      <c r="K12" s="39" t="s">
        <v>184</v>
      </c>
      <c r="L12" s="28" t="s">
        <v>254</v>
      </c>
      <c r="M12" s="79" t="s">
        <v>338</v>
      </c>
      <c r="N12" s="27">
        <v>5</v>
      </c>
      <c r="O12" s="39" t="s">
        <v>220</v>
      </c>
      <c r="P12" s="28">
        <v>5.5</v>
      </c>
      <c r="Q12" s="159" t="s">
        <v>115</v>
      </c>
      <c r="R12" s="146">
        <f>5-0.5</f>
        <v>4.5</v>
      </c>
      <c r="S12" s="39" t="s">
        <v>263</v>
      </c>
      <c r="T12" s="28">
        <f>6.5+3</f>
        <v>9.5</v>
      </c>
      <c r="U12" s="45"/>
      <c r="V12" s="45"/>
      <c r="W12" s="45"/>
      <c r="X12" s="45"/>
      <c r="Y12" s="45"/>
      <c r="Z12" s="45"/>
    </row>
    <row r="13" spans="1:26" ht="12.75">
      <c r="A13" s="165" t="s">
        <v>145</v>
      </c>
      <c r="B13" s="29">
        <v>5.5</v>
      </c>
      <c r="C13" s="39" t="s">
        <v>344</v>
      </c>
      <c r="D13" s="28">
        <v>7</v>
      </c>
      <c r="E13" s="79" t="s">
        <v>202</v>
      </c>
      <c r="F13" s="27" t="s">
        <v>254</v>
      </c>
      <c r="G13" s="39" t="s">
        <v>279</v>
      </c>
      <c r="H13" s="38">
        <v>5.5</v>
      </c>
      <c r="I13" s="159" t="s">
        <v>329</v>
      </c>
      <c r="J13" s="146">
        <v>6</v>
      </c>
      <c r="K13" s="39" t="s">
        <v>185</v>
      </c>
      <c r="L13" s="28">
        <v>5.5</v>
      </c>
      <c r="M13" s="79" t="s">
        <v>165</v>
      </c>
      <c r="N13" s="27">
        <v>6</v>
      </c>
      <c r="O13" s="39" t="s">
        <v>221</v>
      </c>
      <c r="P13" s="28">
        <v>5.5</v>
      </c>
      <c r="Q13" s="159" t="s">
        <v>108</v>
      </c>
      <c r="R13" s="146">
        <v>6</v>
      </c>
      <c r="S13" s="39" t="s">
        <v>265</v>
      </c>
      <c r="T13" s="281">
        <f>7.5+3</f>
        <v>10.5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142"/>
      <c r="D14" s="32"/>
      <c r="E14" s="80"/>
      <c r="F14" s="30"/>
      <c r="G14" s="40"/>
      <c r="H14" s="32"/>
      <c r="I14" s="160"/>
      <c r="J14" s="147"/>
      <c r="K14" s="40"/>
      <c r="L14" s="31"/>
      <c r="M14" s="80"/>
      <c r="N14" s="30"/>
      <c r="O14" s="40"/>
      <c r="P14" s="31"/>
      <c r="Q14" s="160"/>
      <c r="R14" s="147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166" t="s">
        <v>146</v>
      </c>
      <c r="B15" s="33" t="s">
        <v>252</v>
      </c>
      <c r="C15" s="142" t="s">
        <v>128</v>
      </c>
      <c r="D15" s="32" t="s">
        <v>252</v>
      </c>
      <c r="E15" s="80" t="s">
        <v>283</v>
      </c>
      <c r="F15" s="30">
        <f>6-1-1</f>
        <v>4</v>
      </c>
      <c r="G15" s="40" t="s">
        <v>89</v>
      </c>
      <c r="H15" s="32" t="s">
        <v>252</v>
      </c>
      <c r="I15" s="160" t="s">
        <v>72</v>
      </c>
      <c r="J15" s="147" t="s">
        <v>252</v>
      </c>
      <c r="K15" s="40" t="s">
        <v>274</v>
      </c>
      <c r="L15" s="31" t="s">
        <v>252</v>
      </c>
      <c r="M15" s="80" t="s">
        <v>166</v>
      </c>
      <c r="N15" s="30">
        <f>6.5+1</f>
        <v>7.5</v>
      </c>
      <c r="O15" s="40" t="s">
        <v>222</v>
      </c>
      <c r="P15" s="31" t="s">
        <v>252</v>
      </c>
      <c r="Q15" s="160" t="s">
        <v>297</v>
      </c>
      <c r="R15" s="147">
        <f>6.5-1-1-1</f>
        <v>3.5</v>
      </c>
      <c r="S15" s="40" t="s">
        <v>264</v>
      </c>
      <c r="T15" s="31" t="s">
        <v>252</v>
      </c>
      <c r="U15" s="45"/>
      <c r="V15" s="45"/>
      <c r="W15" s="45"/>
      <c r="X15" s="45"/>
      <c r="Y15" s="45"/>
      <c r="Z15" s="45"/>
    </row>
    <row r="16" spans="1:26" ht="12.75">
      <c r="A16" s="166" t="s">
        <v>154</v>
      </c>
      <c r="B16" s="33">
        <v>5.5</v>
      </c>
      <c r="C16" s="142" t="s">
        <v>134</v>
      </c>
      <c r="D16" s="32">
        <v>5</v>
      </c>
      <c r="E16" s="79" t="s">
        <v>196</v>
      </c>
      <c r="F16" s="27">
        <v>7</v>
      </c>
      <c r="G16" s="39" t="s">
        <v>90</v>
      </c>
      <c r="H16" s="38">
        <v>6.5</v>
      </c>
      <c r="I16" s="178" t="s">
        <v>371</v>
      </c>
      <c r="J16" s="148" t="s">
        <v>252</v>
      </c>
      <c r="K16" s="39" t="s">
        <v>353</v>
      </c>
      <c r="L16" s="28">
        <v>6</v>
      </c>
      <c r="M16" s="80" t="s">
        <v>163</v>
      </c>
      <c r="N16" s="30" t="s">
        <v>253</v>
      </c>
      <c r="O16" s="39" t="s">
        <v>223</v>
      </c>
      <c r="P16" s="28">
        <v>6</v>
      </c>
      <c r="Q16" s="160" t="s">
        <v>111</v>
      </c>
      <c r="R16" s="147">
        <v>6</v>
      </c>
      <c r="S16" s="39" t="s">
        <v>233</v>
      </c>
      <c r="T16" s="28" t="s">
        <v>252</v>
      </c>
      <c r="U16" s="45"/>
      <c r="V16" s="45"/>
      <c r="W16" s="45"/>
      <c r="X16" s="45"/>
      <c r="Y16" s="45"/>
      <c r="Z16" s="45"/>
    </row>
    <row r="17" spans="1:26" ht="12.75">
      <c r="A17" s="166" t="s">
        <v>148</v>
      </c>
      <c r="B17" s="33">
        <v>5</v>
      </c>
      <c r="C17" s="142" t="s">
        <v>127</v>
      </c>
      <c r="D17" s="32">
        <v>6</v>
      </c>
      <c r="E17" s="79" t="s">
        <v>195</v>
      </c>
      <c r="F17" s="29" t="s">
        <v>252</v>
      </c>
      <c r="G17" s="40" t="s">
        <v>351</v>
      </c>
      <c r="H17" s="32" t="s">
        <v>252</v>
      </c>
      <c r="I17" s="160" t="s">
        <v>348</v>
      </c>
      <c r="J17" s="147" t="s">
        <v>252</v>
      </c>
      <c r="K17" s="40" t="s">
        <v>187</v>
      </c>
      <c r="L17" s="31">
        <v>5</v>
      </c>
      <c r="M17" s="80" t="s">
        <v>164</v>
      </c>
      <c r="N17" s="30">
        <f>5.5+2</f>
        <v>7.5</v>
      </c>
      <c r="O17" s="40" t="s">
        <v>224</v>
      </c>
      <c r="P17" s="31">
        <f>6-0.5</f>
        <v>5.5</v>
      </c>
      <c r="Q17" s="160" t="s">
        <v>261</v>
      </c>
      <c r="R17" s="147">
        <f>4-0.5</f>
        <v>3.5</v>
      </c>
      <c r="S17" s="39" t="s">
        <v>234</v>
      </c>
      <c r="T17" s="28" t="s">
        <v>252</v>
      </c>
      <c r="U17" s="45"/>
      <c r="V17" s="45"/>
      <c r="W17" s="45"/>
      <c r="X17" s="45"/>
      <c r="Y17" s="45"/>
      <c r="Z17" s="45"/>
    </row>
    <row r="18" spans="1:26" ht="12.75">
      <c r="A18" s="165" t="s">
        <v>142</v>
      </c>
      <c r="B18" s="29">
        <f>5-0.5</f>
        <v>4.5</v>
      </c>
      <c r="C18" s="142" t="s">
        <v>132</v>
      </c>
      <c r="D18" s="32">
        <v>5.5</v>
      </c>
      <c r="E18" s="79" t="s">
        <v>209</v>
      </c>
      <c r="F18" s="29">
        <v>5.5</v>
      </c>
      <c r="G18" s="39" t="s">
        <v>85</v>
      </c>
      <c r="H18" s="38">
        <v>5.5</v>
      </c>
      <c r="I18" s="159" t="s">
        <v>73</v>
      </c>
      <c r="J18" s="146">
        <v>5.5</v>
      </c>
      <c r="K18" s="40" t="s">
        <v>178</v>
      </c>
      <c r="L18" s="31">
        <v>5.5</v>
      </c>
      <c r="M18" s="80" t="s">
        <v>172</v>
      </c>
      <c r="N18" s="30" t="s">
        <v>252</v>
      </c>
      <c r="O18" s="39" t="s">
        <v>225</v>
      </c>
      <c r="P18" s="28">
        <v>6</v>
      </c>
      <c r="Q18" s="160" t="s">
        <v>112</v>
      </c>
      <c r="R18" s="147">
        <f>5.5-0.5</f>
        <v>5</v>
      </c>
      <c r="S18" s="39" t="s">
        <v>310</v>
      </c>
      <c r="T18" s="38">
        <v>5</v>
      </c>
      <c r="U18" s="45"/>
      <c r="V18" s="45"/>
      <c r="W18" s="45"/>
      <c r="X18" s="45"/>
      <c r="Y18" s="45"/>
      <c r="Z18" s="45"/>
    </row>
    <row r="19" spans="1:26" ht="12.75">
      <c r="A19" s="166" t="s">
        <v>140</v>
      </c>
      <c r="B19" s="33">
        <f>6.5-0.5</f>
        <v>6</v>
      </c>
      <c r="C19" s="142" t="s">
        <v>276</v>
      </c>
      <c r="D19" s="32">
        <v>7</v>
      </c>
      <c r="E19" s="80" t="s">
        <v>291</v>
      </c>
      <c r="F19" s="33">
        <v>4</v>
      </c>
      <c r="G19" s="40" t="s">
        <v>307</v>
      </c>
      <c r="H19" s="32" t="s">
        <v>252</v>
      </c>
      <c r="I19" s="160" t="s">
        <v>285</v>
      </c>
      <c r="J19" s="147">
        <v>6.5</v>
      </c>
      <c r="K19" s="40" t="s">
        <v>180</v>
      </c>
      <c r="L19" s="32">
        <v>8</v>
      </c>
      <c r="M19" s="80" t="s">
        <v>169</v>
      </c>
      <c r="N19" s="33">
        <v>6</v>
      </c>
      <c r="O19" s="40" t="s">
        <v>226</v>
      </c>
      <c r="P19" s="31">
        <v>6.5</v>
      </c>
      <c r="Q19" s="160" t="s">
        <v>354</v>
      </c>
      <c r="R19" s="147">
        <v>6.5</v>
      </c>
      <c r="S19" s="39" t="s">
        <v>245</v>
      </c>
      <c r="T19" s="38" t="s">
        <v>252</v>
      </c>
      <c r="U19" s="45"/>
      <c r="V19" s="45"/>
      <c r="W19" s="45"/>
      <c r="X19" s="45"/>
      <c r="Y19" s="45"/>
      <c r="Z19" s="45"/>
    </row>
    <row r="20" spans="1:26" ht="12.75">
      <c r="A20" s="166" t="s">
        <v>152</v>
      </c>
      <c r="B20" s="33">
        <f>6.5+3</f>
        <v>9.5</v>
      </c>
      <c r="C20" s="142" t="s">
        <v>119</v>
      </c>
      <c r="D20" s="32">
        <v>7</v>
      </c>
      <c r="E20" s="80" t="s">
        <v>335</v>
      </c>
      <c r="F20" s="33">
        <v>6</v>
      </c>
      <c r="G20" s="39" t="s">
        <v>88</v>
      </c>
      <c r="H20" s="38">
        <v>5</v>
      </c>
      <c r="I20" s="160" t="s">
        <v>355</v>
      </c>
      <c r="J20" s="147" t="s">
        <v>252</v>
      </c>
      <c r="K20" s="40" t="s">
        <v>190</v>
      </c>
      <c r="L20" s="32" t="s">
        <v>252</v>
      </c>
      <c r="M20" s="80" t="s">
        <v>167</v>
      </c>
      <c r="N20" s="33">
        <v>6.5</v>
      </c>
      <c r="O20" s="40" t="s">
        <v>227</v>
      </c>
      <c r="P20" s="31">
        <f>6.5+3-0.5</f>
        <v>9</v>
      </c>
      <c r="Q20" s="160" t="s">
        <v>107</v>
      </c>
      <c r="R20" s="147">
        <v>5</v>
      </c>
      <c r="S20" s="40" t="s">
        <v>241</v>
      </c>
      <c r="T20" s="32">
        <v>6</v>
      </c>
      <c r="U20" s="45"/>
      <c r="V20" s="45"/>
      <c r="W20" s="45"/>
      <c r="X20" s="45"/>
      <c r="Y20" s="45"/>
      <c r="Z20" s="45"/>
    </row>
    <row r="21" spans="1:26" ht="12.75">
      <c r="A21" s="166" t="s">
        <v>303</v>
      </c>
      <c r="B21" s="33">
        <v>6.5</v>
      </c>
      <c r="C21" s="142" t="s">
        <v>129</v>
      </c>
      <c r="D21" s="32">
        <f>6-0.5</f>
        <v>5.5</v>
      </c>
      <c r="E21" s="80" t="s">
        <v>206</v>
      </c>
      <c r="F21" s="33">
        <v>6</v>
      </c>
      <c r="G21" s="40" t="s">
        <v>92</v>
      </c>
      <c r="H21" s="32">
        <v>6</v>
      </c>
      <c r="I21" s="160" t="s">
        <v>355</v>
      </c>
      <c r="J21" s="147" t="s">
        <v>252</v>
      </c>
      <c r="K21" s="40" t="s">
        <v>332</v>
      </c>
      <c r="L21" s="32">
        <v>5</v>
      </c>
      <c r="M21" s="80" t="s">
        <v>269</v>
      </c>
      <c r="N21" s="36">
        <v>6</v>
      </c>
      <c r="O21" s="40" t="s">
        <v>228</v>
      </c>
      <c r="P21" s="32">
        <f>7+3</f>
        <v>10</v>
      </c>
      <c r="Q21" s="160" t="s">
        <v>298</v>
      </c>
      <c r="R21" s="147">
        <v>5.5</v>
      </c>
      <c r="S21" s="40" t="s">
        <v>248</v>
      </c>
      <c r="T21" s="32">
        <v>5.5</v>
      </c>
      <c r="U21" s="45"/>
      <c r="V21" s="45"/>
      <c r="W21" s="45"/>
      <c r="X21" s="45"/>
      <c r="Y21" s="45"/>
      <c r="Z21" s="45"/>
    </row>
    <row r="22" spans="1:26" ht="12.75">
      <c r="A22" s="79" t="s">
        <v>153</v>
      </c>
      <c r="B22" s="29">
        <v>0</v>
      </c>
      <c r="C22" s="143" t="s">
        <v>325</v>
      </c>
      <c r="D22" s="38">
        <v>0.5</v>
      </c>
      <c r="E22" s="79" t="s">
        <v>210</v>
      </c>
      <c r="F22" s="29">
        <v>1</v>
      </c>
      <c r="G22" s="39" t="s">
        <v>368</v>
      </c>
      <c r="H22" s="38">
        <v>0.5</v>
      </c>
      <c r="I22" s="159" t="s">
        <v>97</v>
      </c>
      <c r="J22" s="146">
        <v>2</v>
      </c>
      <c r="K22" s="39" t="s">
        <v>257</v>
      </c>
      <c r="L22" s="38">
        <v>1</v>
      </c>
      <c r="M22" s="79" t="s">
        <v>173</v>
      </c>
      <c r="N22" s="184">
        <v>0</v>
      </c>
      <c r="O22" s="39" t="s">
        <v>229</v>
      </c>
      <c r="P22" s="38">
        <v>-1</v>
      </c>
      <c r="Q22" s="159" t="s">
        <v>116</v>
      </c>
      <c r="R22" s="146">
        <v>1</v>
      </c>
      <c r="S22" s="39" t="s">
        <v>249</v>
      </c>
      <c r="T22" s="38">
        <v>-1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34"/>
      <c r="D23" s="32"/>
      <c r="E23" s="35"/>
      <c r="F23" s="33"/>
      <c r="G23" s="40"/>
      <c r="H23" s="32"/>
      <c r="I23" s="160"/>
      <c r="J23" s="147"/>
      <c r="K23" s="40"/>
      <c r="L23" s="32"/>
      <c r="M23" s="80"/>
      <c r="N23" s="33"/>
      <c r="O23" s="40"/>
      <c r="P23" s="32"/>
      <c r="Q23" s="160"/>
      <c r="R23" s="147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78">
        <f>B2+B3+B4+B5+B6+B18+B8+B9+B10+B11+B12+B13+B22</f>
        <v>60.5</v>
      </c>
      <c r="C24" s="17"/>
      <c r="D24" s="279">
        <f>D2+D3+D4+D5+D6+D7+D8+D9+D10+D11+D12+D13+D22</f>
        <v>81.5</v>
      </c>
      <c r="E24" s="26"/>
      <c r="F24" s="217">
        <f>F2+F3+F4+F5+F6+F7+F8+F9+F10+F11+F16+F18+F22</f>
        <v>70</v>
      </c>
      <c r="G24" s="17"/>
      <c r="H24" s="283">
        <f>H2+H3+H4+H5+H16+H7+H8+H9+H18+H11+H20+H13+H22</f>
        <v>59.5</v>
      </c>
      <c r="I24" s="158"/>
      <c r="J24" s="251">
        <f>J2+J3+J4+J5+J18+J7+J8+J9+J10+J11+J12+J13+J22</f>
        <v>81.5</v>
      </c>
      <c r="K24" s="17"/>
      <c r="L24" s="225">
        <f>L2+L3+L4+L5+L6+L7+L8+L9+L10+L11+L16+L13+L22</f>
        <v>75.5</v>
      </c>
      <c r="M24" s="26"/>
      <c r="N24" s="282">
        <f>N2+N3+N4+N5+N6+N7+N8+N9+N10+N11+N12+N13+N22</f>
        <v>71</v>
      </c>
      <c r="O24" s="17"/>
      <c r="P24" s="162">
        <f>P2+P3+P4+P5+P16+P7+P8+P9+P18+P11+P12+P13+P22</f>
        <v>66.5</v>
      </c>
      <c r="Q24" s="158"/>
      <c r="R24" s="192">
        <f>R2+R3+R4+R5+R6+R7+R8+R9+R10+R11+R12+R13+R22</f>
        <v>76</v>
      </c>
      <c r="S24" s="17"/>
      <c r="T24" s="212">
        <f>T2+T3+T4+T5+T6+T7+T9+T18+T10+T11+T12+T13+T22</f>
        <v>72.5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/>
      <c r="I25" s="158"/>
      <c r="J25" s="150"/>
      <c r="K25" s="17"/>
      <c r="L25" s="18"/>
      <c r="M25" s="26"/>
      <c r="N25" s="77"/>
      <c r="O25" s="17"/>
      <c r="P25" s="18"/>
      <c r="Q25" s="158"/>
      <c r="R25" s="150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0</v>
      </c>
      <c r="C26" s="42"/>
      <c r="D26" s="170">
        <v>4</v>
      </c>
      <c r="E26" s="163"/>
      <c r="F26" s="41">
        <v>1</v>
      </c>
      <c r="G26" s="82"/>
      <c r="H26" s="43">
        <v>0</v>
      </c>
      <c r="I26" s="187"/>
      <c r="J26" s="140">
        <v>4</v>
      </c>
      <c r="K26" s="53"/>
      <c r="L26" s="168">
        <v>3</v>
      </c>
      <c r="M26" s="233"/>
      <c r="N26" s="60">
        <v>2</v>
      </c>
      <c r="O26" s="87"/>
      <c r="P26" s="164">
        <v>1</v>
      </c>
      <c r="Q26" s="97"/>
      <c r="R26" s="98">
        <v>3</v>
      </c>
      <c r="S26" s="81"/>
      <c r="T26" s="44">
        <v>2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C1:D1"/>
    <mergeCell ref="A1:B1"/>
    <mergeCell ref="G1:H1"/>
    <mergeCell ref="E1:F1"/>
    <mergeCell ref="S1:T1"/>
    <mergeCell ref="Q1:R1"/>
    <mergeCell ref="K1:L1"/>
    <mergeCell ref="I1:J1"/>
    <mergeCell ref="O1:P1"/>
    <mergeCell ref="M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5.140625" style="0" customWidth="1"/>
    <col min="3" max="3" width="11.7109375" style="0" bestFit="1" customWidth="1"/>
    <col min="4" max="4" width="4.57421875" style="0" bestFit="1" customWidth="1"/>
    <col min="5" max="5" width="14.421875" style="0" bestFit="1" customWidth="1"/>
    <col min="6" max="6" width="4.7109375" style="0" bestFit="1" customWidth="1"/>
    <col min="7" max="7" width="13.421875" style="0" bestFit="1" customWidth="1"/>
    <col min="8" max="8" width="4.00390625" style="0" bestFit="1" customWidth="1"/>
    <col min="9" max="9" width="13.28125" style="0" bestFit="1" customWidth="1"/>
    <col min="10" max="10" width="5.140625" style="0" customWidth="1"/>
    <col min="11" max="11" width="15.140625" style="0" bestFit="1" customWidth="1"/>
    <col min="12" max="12" width="4.8515625" style="0" customWidth="1"/>
    <col min="13" max="13" width="14.7109375" style="0" bestFit="1" customWidth="1"/>
    <col min="14" max="14" width="5.00390625" style="0" bestFit="1" customWidth="1"/>
    <col min="15" max="15" width="12.57421875" style="0" bestFit="1" customWidth="1"/>
    <col min="16" max="16" width="4.8515625" style="0" bestFit="1" customWidth="1"/>
    <col min="17" max="17" width="11.7109375" style="0" bestFit="1" customWidth="1"/>
    <col min="18" max="18" width="4.421875" style="0" bestFit="1" customWidth="1"/>
    <col min="19" max="19" width="12.140625" style="0" customWidth="1"/>
    <col min="20" max="20" width="4.8515625" style="0" customWidth="1"/>
  </cols>
  <sheetData>
    <row r="1" spans="1:26" ht="13.5" thickBot="1">
      <c r="A1" s="455" t="s">
        <v>54</v>
      </c>
      <c r="B1" s="456"/>
      <c r="C1" s="457" t="s">
        <v>452</v>
      </c>
      <c r="D1" s="458"/>
      <c r="E1" s="471" t="s">
        <v>57</v>
      </c>
      <c r="F1" s="472"/>
      <c r="G1" s="463" t="s">
        <v>55</v>
      </c>
      <c r="H1" s="464"/>
      <c r="I1" s="467" t="s">
        <v>462</v>
      </c>
      <c r="J1" s="468"/>
      <c r="K1" s="473" t="s">
        <v>230</v>
      </c>
      <c r="L1" s="474"/>
      <c r="M1" s="465" t="s">
        <v>60</v>
      </c>
      <c r="N1" s="466"/>
      <c r="O1" s="461" t="s">
        <v>324</v>
      </c>
      <c r="P1" s="462"/>
      <c r="Q1" s="469" t="s">
        <v>59</v>
      </c>
      <c r="R1" s="470"/>
      <c r="S1" s="459" t="s">
        <v>61</v>
      </c>
      <c r="T1" s="460"/>
      <c r="U1" s="45"/>
      <c r="V1" s="45"/>
      <c r="W1" s="45"/>
      <c r="X1" s="45"/>
      <c r="Y1" s="45"/>
      <c r="Z1" s="45"/>
    </row>
    <row r="2" spans="1:26" ht="12.75">
      <c r="A2" s="26"/>
      <c r="B2" s="232">
        <v>2</v>
      </c>
      <c r="C2" s="17"/>
      <c r="D2" s="161"/>
      <c r="E2" s="26"/>
      <c r="F2" s="55">
        <v>2</v>
      </c>
      <c r="G2" s="17"/>
      <c r="H2" s="18"/>
      <c r="I2" s="26"/>
      <c r="J2" s="89">
        <v>2</v>
      </c>
      <c r="K2" s="17"/>
      <c r="L2" s="18"/>
      <c r="M2" s="26"/>
      <c r="N2" s="181">
        <v>2</v>
      </c>
      <c r="O2" s="68"/>
      <c r="P2" s="179"/>
      <c r="Q2" s="26"/>
      <c r="R2" s="186">
        <v>2</v>
      </c>
      <c r="S2" s="68"/>
      <c r="T2" s="179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5-1-1-1</f>
        <v>2</v>
      </c>
      <c r="C3" s="39" t="s">
        <v>361</v>
      </c>
      <c r="D3" s="38">
        <f>6-1-1</f>
        <v>4</v>
      </c>
      <c r="E3" s="79" t="s">
        <v>174</v>
      </c>
      <c r="F3" s="27">
        <f>6.5+1</f>
        <v>7.5</v>
      </c>
      <c r="G3" s="67" t="s">
        <v>146</v>
      </c>
      <c r="H3" s="38">
        <f>6+1</f>
        <v>7</v>
      </c>
      <c r="I3" s="79" t="s">
        <v>211</v>
      </c>
      <c r="J3" s="27">
        <f>6.5-1</f>
        <v>5.5</v>
      </c>
      <c r="K3" s="39" t="s">
        <v>283</v>
      </c>
      <c r="L3" s="28">
        <f>6-1</f>
        <v>5</v>
      </c>
      <c r="M3" s="79" t="s">
        <v>242</v>
      </c>
      <c r="N3" s="27">
        <f>6-1</f>
        <v>5</v>
      </c>
      <c r="O3" s="93" t="s">
        <v>62</v>
      </c>
      <c r="P3" s="58">
        <f>6+1</f>
        <v>7</v>
      </c>
      <c r="Q3" s="79" t="s">
        <v>155</v>
      </c>
      <c r="R3" s="27">
        <f>6-1</f>
        <v>5</v>
      </c>
      <c r="S3" s="93" t="s">
        <v>297</v>
      </c>
      <c r="T3" s="58">
        <f>7+1</f>
        <v>8</v>
      </c>
      <c r="U3" s="45"/>
      <c r="V3" s="45"/>
      <c r="W3" s="45"/>
      <c r="X3" s="45"/>
      <c r="Y3" s="45"/>
      <c r="Z3" s="45"/>
    </row>
    <row r="4" spans="1:26" ht="12.75">
      <c r="A4" s="79" t="s">
        <v>266</v>
      </c>
      <c r="B4" s="27">
        <f>6-2</f>
        <v>4</v>
      </c>
      <c r="C4" s="39" t="s">
        <v>278</v>
      </c>
      <c r="D4" s="38">
        <v>6</v>
      </c>
      <c r="E4" s="79" t="s">
        <v>191</v>
      </c>
      <c r="F4" s="27" t="s">
        <v>256</v>
      </c>
      <c r="G4" s="67" t="s">
        <v>137</v>
      </c>
      <c r="H4" s="38">
        <v>6.5</v>
      </c>
      <c r="I4" s="79" t="s">
        <v>212</v>
      </c>
      <c r="J4" s="27">
        <v>5.5</v>
      </c>
      <c r="K4" s="39" t="s">
        <v>193</v>
      </c>
      <c r="L4" s="28">
        <v>5</v>
      </c>
      <c r="M4" s="79" t="s">
        <v>308</v>
      </c>
      <c r="N4" s="27" t="s">
        <v>254</v>
      </c>
      <c r="O4" s="93" t="s">
        <v>66</v>
      </c>
      <c r="P4" s="58">
        <f>6-0.5</f>
        <v>5.5</v>
      </c>
      <c r="Q4" s="79" t="s">
        <v>156</v>
      </c>
      <c r="R4" s="27">
        <v>6</v>
      </c>
      <c r="S4" s="93" t="s">
        <v>99</v>
      </c>
      <c r="T4" s="58">
        <v>6.5</v>
      </c>
      <c r="U4" s="45"/>
      <c r="V4" s="45"/>
      <c r="W4" s="45"/>
      <c r="X4" s="45"/>
      <c r="Y4" s="45"/>
      <c r="Z4" s="45"/>
    </row>
    <row r="5" spans="1:26" ht="12.75">
      <c r="A5" s="79" t="s">
        <v>118</v>
      </c>
      <c r="B5" s="48">
        <v>4</v>
      </c>
      <c r="C5" s="39" t="s">
        <v>91</v>
      </c>
      <c r="D5" s="38">
        <v>5.5</v>
      </c>
      <c r="E5" s="79" t="s">
        <v>331</v>
      </c>
      <c r="F5" s="27" t="s">
        <v>254</v>
      </c>
      <c r="G5" s="67" t="s">
        <v>138</v>
      </c>
      <c r="H5" s="38">
        <v>6.5</v>
      </c>
      <c r="I5" s="79" t="s">
        <v>213</v>
      </c>
      <c r="J5" s="27">
        <f>6.5-0.5</f>
        <v>6</v>
      </c>
      <c r="K5" s="39" t="s">
        <v>209</v>
      </c>
      <c r="L5" s="28">
        <v>7</v>
      </c>
      <c r="M5" s="79" t="s">
        <v>309</v>
      </c>
      <c r="N5" s="27">
        <v>7</v>
      </c>
      <c r="O5" s="93" t="s">
        <v>285</v>
      </c>
      <c r="P5" s="58">
        <v>5</v>
      </c>
      <c r="Q5" s="79" t="s">
        <v>158</v>
      </c>
      <c r="R5" s="27" t="s">
        <v>254</v>
      </c>
      <c r="S5" s="93" t="s">
        <v>101</v>
      </c>
      <c r="T5" s="58">
        <v>5</v>
      </c>
      <c r="U5" s="45"/>
      <c r="V5" s="45"/>
      <c r="W5" s="45"/>
      <c r="X5" s="45"/>
      <c r="Y5" s="45"/>
      <c r="Z5" s="45"/>
    </row>
    <row r="6" spans="1:26" ht="12.75">
      <c r="A6" s="79" t="s">
        <v>120</v>
      </c>
      <c r="B6" s="27">
        <v>6.5</v>
      </c>
      <c r="C6" s="39" t="s">
        <v>90</v>
      </c>
      <c r="D6" s="38">
        <v>6.5</v>
      </c>
      <c r="E6" s="79" t="s">
        <v>190</v>
      </c>
      <c r="F6" s="27">
        <v>6.5</v>
      </c>
      <c r="G6" s="67" t="s">
        <v>281</v>
      </c>
      <c r="H6" s="38">
        <v>6</v>
      </c>
      <c r="I6" s="79" t="s">
        <v>214</v>
      </c>
      <c r="J6" s="27">
        <v>6</v>
      </c>
      <c r="K6" s="39" t="s">
        <v>207</v>
      </c>
      <c r="L6" s="28">
        <v>6</v>
      </c>
      <c r="M6" s="79" t="s">
        <v>243</v>
      </c>
      <c r="N6" s="27">
        <f>6.5+3</f>
        <v>9.5</v>
      </c>
      <c r="O6" s="93" t="s">
        <v>65</v>
      </c>
      <c r="P6" s="58">
        <v>5</v>
      </c>
      <c r="Q6" s="79" t="s">
        <v>349</v>
      </c>
      <c r="R6" s="27">
        <v>6</v>
      </c>
      <c r="S6" s="93" t="s">
        <v>100</v>
      </c>
      <c r="T6" s="58">
        <v>7.5</v>
      </c>
      <c r="U6" s="45"/>
      <c r="V6" s="45"/>
      <c r="W6" s="45"/>
      <c r="X6" s="45"/>
      <c r="Y6" s="45"/>
      <c r="Z6" s="45"/>
    </row>
    <row r="7" spans="1:26" ht="12.75">
      <c r="A7" s="79" t="s">
        <v>122</v>
      </c>
      <c r="B7" s="27">
        <v>5.5</v>
      </c>
      <c r="C7" s="39" t="s">
        <v>277</v>
      </c>
      <c r="D7" s="38">
        <v>6</v>
      </c>
      <c r="E7" s="79" t="s">
        <v>178</v>
      </c>
      <c r="F7" s="27">
        <f>7-0.5</f>
        <v>6.5</v>
      </c>
      <c r="G7" s="67" t="s">
        <v>149</v>
      </c>
      <c r="H7" s="38">
        <v>6</v>
      </c>
      <c r="I7" s="79" t="s">
        <v>215</v>
      </c>
      <c r="J7" s="27">
        <f>6.5+3</f>
        <v>9.5</v>
      </c>
      <c r="K7" s="39" t="s">
        <v>200</v>
      </c>
      <c r="L7" s="28">
        <f>5-0.5</f>
        <v>4.5</v>
      </c>
      <c r="M7" s="79" t="s">
        <v>246</v>
      </c>
      <c r="N7" s="27" t="s">
        <v>254</v>
      </c>
      <c r="O7" s="93" t="s">
        <v>68</v>
      </c>
      <c r="P7" s="58">
        <v>6.5</v>
      </c>
      <c r="Q7" s="79" t="s">
        <v>171</v>
      </c>
      <c r="R7" s="27">
        <v>6</v>
      </c>
      <c r="S7" s="93" t="s">
        <v>102</v>
      </c>
      <c r="T7" s="58">
        <v>5</v>
      </c>
      <c r="U7" s="45"/>
      <c r="V7" s="45"/>
      <c r="W7" s="45"/>
      <c r="X7" s="45"/>
      <c r="Y7" s="45"/>
      <c r="Z7" s="45"/>
    </row>
    <row r="8" spans="1:26" ht="12.75">
      <c r="A8" s="79" t="s">
        <v>121</v>
      </c>
      <c r="B8" s="27">
        <v>6.5</v>
      </c>
      <c r="C8" s="39" t="s">
        <v>83</v>
      </c>
      <c r="D8" s="38">
        <f>6.5+3-0.5</f>
        <v>9</v>
      </c>
      <c r="E8" s="79" t="s">
        <v>187</v>
      </c>
      <c r="F8" s="27">
        <f>8+2</f>
        <v>10</v>
      </c>
      <c r="G8" s="67" t="s">
        <v>143</v>
      </c>
      <c r="H8" s="38">
        <f>6.5+3</f>
        <v>9.5</v>
      </c>
      <c r="I8" s="79" t="s">
        <v>216</v>
      </c>
      <c r="J8" s="27">
        <f>5.5-0.5</f>
        <v>5</v>
      </c>
      <c r="K8" s="39" t="s">
        <v>197</v>
      </c>
      <c r="L8" s="28">
        <v>5.5</v>
      </c>
      <c r="M8" s="79" t="s">
        <v>238</v>
      </c>
      <c r="N8" s="27">
        <v>6</v>
      </c>
      <c r="O8" s="93" t="s">
        <v>69</v>
      </c>
      <c r="P8" s="58" t="s">
        <v>256</v>
      </c>
      <c r="Q8" s="79" t="s">
        <v>160</v>
      </c>
      <c r="R8" s="27">
        <f>6-0.5</f>
        <v>5.5</v>
      </c>
      <c r="S8" s="93" t="s">
        <v>113</v>
      </c>
      <c r="T8" s="58">
        <f>5-0.5</f>
        <v>4.5</v>
      </c>
      <c r="U8" s="45"/>
      <c r="V8" s="45"/>
      <c r="W8" s="45"/>
      <c r="X8" s="45"/>
      <c r="Y8" s="45"/>
      <c r="Z8" s="45"/>
    </row>
    <row r="9" spans="1:26" ht="12.75">
      <c r="A9" s="79" t="s">
        <v>124</v>
      </c>
      <c r="B9" s="27">
        <v>5.5</v>
      </c>
      <c r="C9" s="39" t="s">
        <v>84</v>
      </c>
      <c r="D9" s="38">
        <v>6</v>
      </c>
      <c r="E9" s="79" t="s">
        <v>353</v>
      </c>
      <c r="F9" s="27">
        <v>5</v>
      </c>
      <c r="G9" s="67" t="s">
        <v>179</v>
      </c>
      <c r="H9" s="38">
        <f>6.5+3-0.5</f>
        <v>9</v>
      </c>
      <c r="I9" s="79" t="s">
        <v>217</v>
      </c>
      <c r="J9" s="27" t="s">
        <v>254</v>
      </c>
      <c r="K9" s="39" t="s">
        <v>339</v>
      </c>
      <c r="L9" s="28">
        <v>5.5</v>
      </c>
      <c r="M9" s="79" t="s">
        <v>236</v>
      </c>
      <c r="N9" s="27">
        <v>4</v>
      </c>
      <c r="O9" s="93" t="s">
        <v>75</v>
      </c>
      <c r="P9" s="58">
        <v>6.5</v>
      </c>
      <c r="Q9" s="79" t="s">
        <v>270</v>
      </c>
      <c r="R9" s="27">
        <f>6.5-0.5</f>
        <v>6</v>
      </c>
      <c r="S9" s="93" t="s">
        <v>103</v>
      </c>
      <c r="T9" s="58">
        <v>5</v>
      </c>
      <c r="U9" s="45"/>
      <c r="V9" s="45"/>
      <c r="W9" s="45"/>
      <c r="X9" s="45"/>
      <c r="Y9" s="45"/>
      <c r="Z9" s="45"/>
    </row>
    <row r="10" spans="1:26" ht="12.75">
      <c r="A10" s="79" t="s">
        <v>123</v>
      </c>
      <c r="B10" s="27">
        <v>6.5</v>
      </c>
      <c r="C10" s="39" t="s">
        <v>85</v>
      </c>
      <c r="D10" s="38">
        <v>6.5</v>
      </c>
      <c r="E10" s="79" t="s">
        <v>341</v>
      </c>
      <c r="F10" s="27">
        <v>5</v>
      </c>
      <c r="G10" s="67" t="s">
        <v>141</v>
      </c>
      <c r="H10" s="38">
        <v>7</v>
      </c>
      <c r="I10" s="79" t="s">
        <v>218</v>
      </c>
      <c r="J10" s="27">
        <v>6</v>
      </c>
      <c r="K10" s="39" t="s">
        <v>199</v>
      </c>
      <c r="L10" s="28">
        <f>6-0.5</f>
        <v>5.5</v>
      </c>
      <c r="M10" s="79" t="s">
        <v>310</v>
      </c>
      <c r="N10" s="27">
        <v>5</v>
      </c>
      <c r="O10" s="93" t="s">
        <v>327</v>
      </c>
      <c r="P10" s="58">
        <v>6.5</v>
      </c>
      <c r="Q10" s="79" t="s">
        <v>170</v>
      </c>
      <c r="R10" s="27">
        <v>6.5</v>
      </c>
      <c r="S10" s="93" t="s">
        <v>261</v>
      </c>
      <c r="T10" s="58">
        <v>6</v>
      </c>
      <c r="U10" s="45"/>
      <c r="V10" s="45"/>
      <c r="W10" s="45"/>
      <c r="X10" s="45"/>
      <c r="Y10" s="45"/>
      <c r="Z10" s="45"/>
    </row>
    <row r="11" spans="1:26" ht="12.75">
      <c r="A11" s="79" t="s">
        <v>126</v>
      </c>
      <c r="B11" s="27">
        <f>7+3</f>
        <v>10</v>
      </c>
      <c r="C11" s="39" t="s">
        <v>82</v>
      </c>
      <c r="D11" s="38">
        <f>6-0.5</f>
        <v>5.5</v>
      </c>
      <c r="E11" s="79" t="s">
        <v>184</v>
      </c>
      <c r="F11" s="27">
        <f>6.5+3-0.5</f>
        <v>9</v>
      </c>
      <c r="G11" s="67" t="s">
        <v>144</v>
      </c>
      <c r="H11" s="38">
        <f>6.5+3</f>
        <v>9.5</v>
      </c>
      <c r="I11" s="79" t="s">
        <v>219</v>
      </c>
      <c r="J11" s="27">
        <v>6.5</v>
      </c>
      <c r="K11" s="39" t="s">
        <v>291</v>
      </c>
      <c r="L11" s="28">
        <v>6</v>
      </c>
      <c r="M11" s="79" t="s">
        <v>265</v>
      </c>
      <c r="N11" s="27">
        <v>5.5</v>
      </c>
      <c r="O11" s="93" t="s">
        <v>329</v>
      </c>
      <c r="P11" s="58">
        <v>4.5</v>
      </c>
      <c r="Q11" s="79" t="s">
        <v>271</v>
      </c>
      <c r="R11" s="27">
        <f>7+3</f>
        <v>10</v>
      </c>
      <c r="S11" s="93" t="s">
        <v>106</v>
      </c>
      <c r="T11" s="58">
        <f>6.5+2</f>
        <v>8.5</v>
      </c>
      <c r="U11" s="45"/>
      <c r="V11" s="45"/>
      <c r="W11" s="45"/>
      <c r="X11" s="45"/>
      <c r="Y11" s="45"/>
      <c r="Z11" s="45"/>
    </row>
    <row r="12" spans="1:26" ht="12.75">
      <c r="A12" s="79" t="s">
        <v>344</v>
      </c>
      <c r="B12" s="27" t="s">
        <v>256</v>
      </c>
      <c r="C12" s="39" t="s">
        <v>86</v>
      </c>
      <c r="D12" s="38">
        <v>5</v>
      </c>
      <c r="E12" s="79" t="s">
        <v>182</v>
      </c>
      <c r="F12" s="27">
        <v>5</v>
      </c>
      <c r="G12" s="67" t="s">
        <v>147</v>
      </c>
      <c r="H12" s="38">
        <v>5</v>
      </c>
      <c r="I12" s="79" t="s">
        <v>220</v>
      </c>
      <c r="J12" s="27">
        <v>6.5</v>
      </c>
      <c r="K12" s="39" t="s">
        <v>201</v>
      </c>
      <c r="L12" s="28">
        <v>5.5</v>
      </c>
      <c r="M12" s="79" t="s">
        <v>239</v>
      </c>
      <c r="N12" s="27">
        <f>8+3+3</f>
        <v>14</v>
      </c>
      <c r="O12" s="93" t="s">
        <v>71</v>
      </c>
      <c r="P12" s="58">
        <f>7+3+3</f>
        <v>13</v>
      </c>
      <c r="Q12" s="79" t="s">
        <v>165</v>
      </c>
      <c r="R12" s="27">
        <f>6.5+3</f>
        <v>9.5</v>
      </c>
      <c r="S12" s="93" t="s">
        <v>108</v>
      </c>
      <c r="T12" s="58">
        <v>5</v>
      </c>
      <c r="U12" s="45"/>
      <c r="V12" s="45"/>
      <c r="W12" s="45"/>
      <c r="X12" s="45"/>
      <c r="Y12" s="45"/>
      <c r="Z12" s="45"/>
    </row>
    <row r="13" spans="1:26" ht="12.75">
      <c r="A13" s="79" t="s">
        <v>125</v>
      </c>
      <c r="B13" s="27" t="s">
        <v>254</v>
      </c>
      <c r="C13" s="39" t="s">
        <v>87</v>
      </c>
      <c r="D13" s="38">
        <v>5.5</v>
      </c>
      <c r="E13" s="79" t="s">
        <v>185</v>
      </c>
      <c r="F13" s="27">
        <v>5.5</v>
      </c>
      <c r="G13" s="67" t="s">
        <v>154</v>
      </c>
      <c r="H13" s="38">
        <f>7+3</f>
        <v>10</v>
      </c>
      <c r="I13" s="79" t="s">
        <v>221</v>
      </c>
      <c r="J13" s="27">
        <f>5.5-0.5</f>
        <v>5</v>
      </c>
      <c r="K13" s="39" t="s">
        <v>347</v>
      </c>
      <c r="L13" s="28">
        <v>5.5</v>
      </c>
      <c r="M13" s="79" t="s">
        <v>241</v>
      </c>
      <c r="N13" s="27">
        <v>5</v>
      </c>
      <c r="O13" s="93" t="s">
        <v>286</v>
      </c>
      <c r="P13" s="58">
        <v>6</v>
      </c>
      <c r="Q13" s="79" t="s">
        <v>338</v>
      </c>
      <c r="R13" s="27">
        <v>6</v>
      </c>
      <c r="S13" s="93" t="s">
        <v>107</v>
      </c>
      <c r="T13" s="58">
        <v>6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0"/>
      <c r="D14" s="32"/>
      <c r="E14" s="80"/>
      <c r="F14" s="30"/>
      <c r="G14" s="177"/>
      <c r="H14" s="32"/>
      <c r="I14" s="80"/>
      <c r="J14" s="30"/>
      <c r="K14" s="40"/>
      <c r="L14" s="31"/>
      <c r="M14" s="80"/>
      <c r="N14" s="30"/>
      <c r="O14" s="94"/>
      <c r="P14" s="95"/>
      <c r="Q14" s="80"/>
      <c r="R14" s="30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40" t="s">
        <v>78</v>
      </c>
      <c r="D15" s="32" t="s">
        <v>252</v>
      </c>
      <c r="E15" s="80" t="s">
        <v>274</v>
      </c>
      <c r="F15" s="30" t="s">
        <v>252</v>
      </c>
      <c r="G15" s="177" t="s">
        <v>301</v>
      </c>
      <c r="H15" s="32">
        <f>6.5-1</f>
        <v>5.5</v>
      </c>
      <c r="I15" s="80" t="s">
        <v>222</v>
      </c>
      <c r="J15" s="30" t="s">
        <v>252</v>
      </c>
      <c r="K15" s="40" t="s">
        <v>203</v>
      </c>
      <c r="L15" s="31">
        <f>6.5+1</f>
        <v>7.5</v>
      </c>
      <c r="M15" s="80" t="s">
        <v>264</v>
      </c>
      <c r="N15" s="30" t="s">
        <v>252</v>
      </c>
      <c r="O15" s="94" t="s">
        <v>72</v>
      </c>
      <c r="P15" s="95" t="s">
        <v>252</v>
      </c>
      <c r="Q15" s="80" t="s">
        <v>166</v>
      </c>
      <c r="R15" s="30">
        <f>6-1</f>
        <v>5</v>
      </c>
      <c r="S15" s="94" t="s">
        <v>111</v>
      </c>
      <c r="T15" s="95">
        <v>6</v>
      </c>
      <c r="U15" s="45"/>
      <c r="V15" s="45"/>
      <c r="W15" s="45"/>
      <c r="X15" s="45"/>
      <c r="Y15" s="45"/>
      <c r="Z15" s="45"/>
    </row>
    <row r="16" spans="1:26" ht="12.75">
      <c r="A16" s="91" t="s">
        <v>127</v>
      </c>
      <c r="B16" s="29">
        <v>5</v>
      </c>
      <c r="C16" s="40" t="s">
        <v>80</v>
      </c>
      <c r="D16" s="32">
        <v>6</v>
      </c>
      <c r="E16" s="80" t="s">
        <v>188</v>
      </c>
      <c r="F16" s="30">
        <v>6.5</v>
      </c>
      <c r="G16" s="177" t="s">
        <v>145</v>
      </c>
      <c r="H16" s="32">
        <v>5</v>
      </c>
      <c r="I16" s="79" t="s">
        <v>223</v>
      </c>
      <c r="J16" s="27">
        <v>6.5</v>
      </c>
      <c r="K16" s="40" t="s">
        <v>202</v>
      </c>
      <c r="L16" s="31" t="s">
        <v>252</v>
      </c>
      <c r="M16" s="79" t="s">
        <v>233</v>
      </c>
      <c r="N16" s="27">
        <f>6-0.5</f>
        <v>5.5</v>
      </c>
      <c r="O16" s="121" t="s">
        <v>450</v>
      </c>
      <c r="P16" s="213">
        <v>5.5</v>
      </c>
      <c r="Q16" s="80" t="s">
        <v>159</v>
      </c>
      <c r="R16" s="30" t="s">
        <v>252</v>
      </c>
      <c r="S16" s="94" t="s">
        <v>451</v>
      </c>
      <c r="T16" s="95">
        <f>5.5-0.5</f>
        <v>5</v>
      </c>
      <c r="U16" s="45"/>
      <c r="V16" s="45"/>
      <c r="W16" s="45"/>
      <c r="X16" s="45"/>
      <c r="Y16" s="45"/>
      <c r="Z16" s="45"/>
    </row>
    <row r="17" spans="1:26" ht="12.75">
      <c r="A17" s="91" t="s">
        <v>134</v>
      </c>
      <c r="B17" s="29">
        <v>5.5</v>
      </c>
      <c r="C17" s="40" t="s">
        <v>360</v>
      </c>
      <c r="D17" s="32">
        <v>6.5</v>
      </c>
      <c r="E17" s="80" t="s">
        <v>181</v>
      </c>
      <c r="F17" s="30">
        <v>6</v>
      </c>
      <c r="G17" s="177" t="s">
        <v>148</v>
      </c>
      <c r="H17" s="32">
        <f>7+3</f>
        <v>10</v>
      </c>
      <c r="I17" s="80" t="s">
        <v>224</v>
      </c>
      <c r="J17" s="30">
        <v>6</v>
      </c>
      <c r="K17" s="40" t="s">
        <v>194</v>
      </c>
      <c r="L17" s="32">
        <v>5</v>
      </c>
      <c r="M17" s="80" t="s">
        <v>234</v>
      </c>
      <c r="N17" s="30" t="s">
        <v>252</v>
      </c>
      <c r="O17" s="94" t="s">
        <v>77</v>
      </c>
      <c r="P17" s="95" t="s">
        <v>252</v>
      </c>
      <c r="Q17" s="80" t="s">
        <v>162</v>
      </c>
      <c r="R17" s="30">
        <v>5</v>
      </c>
      <c r="S17" s="94" t="s">
        <v>105</v>
      </c>
      <c r="T17" s="95">
        <f>6+3</f>
        <v>9</v>
      </c>
      <c r="U17" s="45"/>
      <c r="V17" s="45"/>
      <c r="W17" s="45"/>
      <c r="X17" s="45"/>
      <c r="Y17" s="45"/>
      <c r="Z17" s="45"/>
    </row>
    <row r="18" spans="1:26" ht="12.75">
      <c r="A18" s="54" t="s">
        <v>133</v>
      </c>
      <c r="B18" s="33">
        <f>6-0.5</f>
        <v>5.5</v>
      </c>
      <c r="C18" s="40" t="s">
        <v>92</v>
      </c>
      <c r="D18" s="32">
        <f>7.5+3-0.5</f>
        <v>10</v>
      </c>
      <c r="E18" s="80" t="s">
        <v>180</v>
      </c>
      <c r="F18" s="30">
        <v>6</v>
      </c>
      <c r="G18" s="177" t="s">
        <v>140</v>
      </c>
      <c r="H18" s="32">
        <v>5.5</v>
      </c>
      <c r="I18" s="79" t="s">
        <v>225</v>
      </c>
      <c r="J18" s="27" t="s">
        <v>253</v>
      </c>
      <c r="K18" s="40" t="s">
        <v>346</v>
      </c>
      <c r="L18" s="32">
        <v>6</v>
      </c>
      <c r="M18" s="79" t="s">
        <v>237</v>
      </c>
      <c r="N18" s="29">
        <v>6.5</v>
      </c>
      <c r="O18" s="93" t="s">
        <v>70</v>
      </c>
      <c r="P18" s="58">
        <v>6</v>
      </c>
      <c r="Q18" s="80" t="s">
        <v>172</v>
      </c>
      <c r="R18" s="30">
        <v>6.5</v>
      </c>
      <c r="S18" s="94" t="s">
        <v>104</v>
      </c>
      <c r="T18" s="95">
        <v>6.5</v>
      </c>
      <c r="U18" s="45"/>
      <c r="V18" s="45"/>
      <c r="W18" s="45"/>
      <c r="X18" s="45"/>
      <c r="Y18" s="45"/>
      <c r="Z18" s="45"/>
    </row>
    <row r="19" spans="1:26" ht="12.75">
      <c r="A19" s="54" t="s">
        <v>276</v>
      </c>
      <c r="B19" s="33">
        <v>5.5</v>
      </c>
      <c r="C19" s="40" t="s">
        <v>280</v>
      </c>
      <c r="D19" s="32">
        <v>5.5</v>
      </c>
      <c r="E19" s="80" t="s">
        <v>362</v>
      </c>
      <c r="F19" s="33">
        <v>6</v>
      </c>
      <c r="G19" s="177" t="s">
        <v>142</v>
      </c>
      <c r="H19" s="32">
        <v>6</v>
      </c>
      <c r="I19" s="79" t="s">
        <v>226</v>
      </c>
      <c r="J19" s="27" t="s">
        <v>253</v>
      </c>
      <c r="K19" s="40" t="s">
        <v>195</v>
      </c>
      <c r="L19" s="32" t="s">
        <v>252</v>
      </c>
      <c r="M19" s="80" t="s">
        <v>245</v>
      </c>
      <c r="N19" s="33" t="s">
        <v>252</v>
      </c>
      <c r="O19" s="94" t="s">
        <v>293</v>
      </c>
      <c r="P19" s="95">
        <f>5.5-0.5</f>
        <v>5</v>
      </c>
      <c r="Q19" s="80" t="s">
        <v>269</v>
      </c>
      <c r="R19" s="33">
        <v>6.5</v>
      </c>
      <c r="S19" s="94" t="s">
        <v>112</v>
      </c>
      <c r="T19" s="95">
        <v>6.5</v>
      </c>
      <c r="U19" s="45"/>
      <c r="V19" s="45"/>
      <c r="W19" s="45"/>
      <c r="X19" s="45"/>
      <c r="Y19" s="45"/>
      <c r="Z19" s="45"/>
    </row>
    <row r="20" spans="1:26" ht="12.75">
      <c r="A20" s="54" t="s">
        <v>129</v>
      </c>
      <c r="B20" s="33">
        <v>6</v>
      </c>
      <c r="C20" s="40" t="s">
        <v>88</v>
      </c>
      <c r="D20" s="298">
        <f>7.5+3+3</f>
        <v>13.5</v>
      </c>
      <c r="E20" s="79" t="s">
        <v>177</v>
      </c>
      <c r="F20" s="184">
        <v>6</v>
      </c>
      <c r="G20" s="177" t="s">
        <v>152</v>
      </c>
      <c r="H20" s="32">
        <v>6</v>
      </c>
      <c r="I20" s="80" t="s">
        <v>228</v>
      </c>
      <c r="J20" s="30">
        <v>6</v>
      </c>
      <c r="K20" s="40" t="s">
        <v>196</v>
      </c>
      <c r="L20" s="32">
        <f>5.5-0.5-0.5</f>
        <v>4.5</v>
      </c>
      <c r="M20" s="80" t="s">
        <v>247</v>
      </c>
      <c r="N20" s="33" t="s">
        <v>252</v>
      </c>
      <c r="O20" s="94" t="s">
        <v>63</v>
      </c>
      <c r="P20" s="95">
        <v>5.5</v>
      </c>
      <c r="Q20" s="79" t="s">
        <v>157</v>
      </c>
      <c r="R20" s="29">
        <v>5.5</v>
      </c>
      <c r="S20" s="94" t="s">
        <v>298</v>
      </c>
      <c r="T20" s="95" t="s">
        <v>252</v>
      </c>
      <c r="U20" s="45"/>
      <c r="V20" s="45"/>
      <c r="W20" s="45"/>
      <c r="X20" s="45"/>
      <c r="Y20" s="45"/>
      <c r="Z20" s="45"/>
    </row>
    <row r="21" spans="1:26" ht="12.75">
      <c r="A21" s="54" t="s">
        <v>131</v>
      </c>
      <c r="B21" s="33">
        <v>6</v>
      </c>
      <c r="C21" s="40" t="s">
        <v>355</v>
      </c>
      <c r="D21" s="32" t="s">
        <v>252</v>
      </c>
      <c r="E21" s="79" t="s">
        <v>332</v>
      </c>
      <c r="F21" s="29">
        <v>5.5</v>
      </c>
      <c r="G21" s="177" t="s">
        <v>139</v>
      </c>
      <c r="H21" s="32">
        <v>7</v>
      </c>
      <c r="I21" s="80" t="s">
        <v>227</v>
      </c>
      <c r="J21" s="33">
        <f>6.5+3</f>
        <v>9.5</v>
      </c>
      <c r="K21" s="40" t="s">
        <v>335</v>
      </c>
      <c r="L21" s="32">
        <v>5.5</v>
      </c>
      <c r="M21" s="80" t="s">
        <v>263</v>
      </c>
      <c r="N21" s="33" t="s">
        <v>253</v>
      </c>
      <c r="O21" s="94" t="s">
        <v>73</v>
      </c>
      <c r="P21" s="95">
        <f>6.5-0.5</f>
        <v>6</v>
      </c>
      <c r="Q21" s="80" t="s">
        <v>167</v>
      </c>
      <c r="R21" s="36">
        <v>6.5</v>
      </c>
      <c r="S21" s="94" t="s">
        <v>299</v>
      </c>
      <c r="T21" s="95">
        <v>5</v>
      </c>
      <c r="U21" s="45"/>
      <c r="V21" s="45"/>
      <c r="W21" s="45"/>
      <c r="X21" s="45"/>
      <c r="Y21" s="45"/>
      <c r="Z21" s="45"/>
    </row>
    <row r="22" spans="1:26" ht="12.75">
      <c r="A22" s="91" t="s">
        <v>325</v>
      </c>
      <c r="B22" s="29">
        <v>1</v>
      </c>
      <c r="C22" s="39" t="s">
        <v>96</v>
      </c>
      <c r="D22" s="38">
        <v>0</v>
      </c>
      <c r="E22" s="79" t="s">
        <v>257</v>
      </c>
      <c r="F22" s="29">
        <v>0.5</v>
      </c>
      <c r="G22" s="39" t="s">
        <v>153</v>
      </c>
      <c r="H22" s="38">
        <v>1</v>
      </c>
      <c r="I22" s="79" t="s">
        <v>229</v>
      </c>
      <c r="J22" s="29">
        <v>-1</v>
      </c>
      <c r="K22" s="39" t="s">
        <v>210</v>
      </c>
      <c r="L22" s="38">
        <v>0</v>
      </c>
      <c r="M22" s="79" t="s">
        <v>249</v>
      </c>
      <c r="N22" s="29">
        <v>0.5</v>
      </c>
      <c r="O22" s="93" t="s">
        <v>97</v>
      </c>
      <c r="P22" s="58">
        <v>-0.5</v>
      </c>
      <c r="Q22" s="79" t="s">
        <v>173</v>
      </c>
      <c r="R22" s="184">
        <v>-0.5</v>
      </c>
      <c r="S22" s="93" t="s">
        <v>116</v>
      </c>
      <c r="T22" s="58">
        <v>0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40"/>
      <c r="H23" s="32"/>
      <c r="I23" s="80"/>
      <c r="J23" s="33"/>
      <c r="K23" s="34"/>
      <c r="L23" s="32"/>
      <c r="M23" s="35"/>
      <c r="N23" s="33"/>
      <c r="O23" s="94"/>
      <c r="P23" s="95"/>
      <c r="Q23" s="80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84">
        <f>B2+B3+B4+B5+B6+B7+B8+B9+B10+B11+B16+B17+B22</f>
        <v>64</v>
      </c>
      <c r="C24" s="17"/>
      <c r="D24" s="283">
        <f>D2+D3+D4+D5+D6+D7+D8+D9+D10+D11+D12+D13+D22</f>
        <v>65.5</v>
      </c>
      <c r="E24" s="26"/>
      <c r="F24" s="47">
        <f>F2+F3+F20+F21+F6+F8+F9+F10+F11+F12+F13+F7+F22</f>
        <v>74</v>
      </c>
      <c r="G24" s="17"/>
      <c r="H24" s="299">
        <f>H2+H3+H4+H5+H6+H7+H8+H9+H10+H11+H12+H13+H22</f>
        <v>83</v>
      </c>
      <c r="I24" s="26"/>
      <c r="J24" s="303">
        <f>J2+J3+J4+J5+J6+J7+J8+J16+J10+J11+J12+J13+J22</f>
        <v>69</v>
      </c>
      <c r="K24" s="17"/>
      <c r="L24" s="100">
        <f>L2+L3+L4+L5+L6+L7+L8+L9+L10+L11+L12+L13+L22</f>
        <v>61</v>
      </c>
      <c r="M24" s="26"/>
      <c r="N24" s="207">
        <f>N2+N3+N16+N5+N6+N18+N8+N9+N10+N11+N12+N13+N22</f>
        <v>75.5</v>
      </c>
      <c r="O24" s="68"/>
      <c r="P24" s="277">
        <f>P2+P3+P4+P5+P6+P7+P18+P9+P10+P11+P12+P13+P22</f>
        <v>71</v>
      </c>
      <c r="Q24" s="26"/>
      <c r="R24" s="185">
        <f>R2+R3+R4+R20+R6+R7+R8+R9+R10+R11+R12+R13+R22</f>
        <v>73.5</v>
      </c>
      <c r="S24" s="68"/>
      <c r="T24" s="248">
        <f>T2+T3+T4+T5+T6+T7+T8+T9+T10+T11+T12+T13+T22</f>
        <v>67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145"/>
      <c r="C25" s="17"/>
      <c r="D25" s="23"/>
      <c r="E25" s="26"/>
      <c r="F25" s="145"/>
      <c r="G25" s="17"/>
      <c r="H25" s="285"/>
      <c r="I25" s="26"/>
      <c r="J25" s="77"/>
      <c r="K25" s="17"/>
      <c r="L25" s="23"/>
      <c r="M25" s="26"/>
      <c r="N25" s="77"/>
      <c r="O25" s="68"/>
      <c r="P25" s="180"/>
      <c r="Q25" s="26"/>
      <c r="R25" s="77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42"/>
      <c r="B26" s="170">
        <v>0</v>
      </c>
      <c r="C26" s="82"/>
      <c r="D26" s="43">
        <v>0</v>
      </c>
      <c r="E26" s="53"/>
      <c r="F26" s="168">
        <v>2</v>
      </c>
      <c r="G26" s="50"/>
      <c r="H26" s="84">
        <v>4</v>
      </c>
      <c r="I26" s="87"/>
      <c r="J26" s="164">
        <v>1</v>
      </c>
      <c r="K26" s="163"/>
      <c r="L26" s="41">
        <v>0</v>
      </c>
      <c r="M26" s="81"/>
      <c r="N26" s="44">
        <v>2</v>
      </c>
      <c r="O26" s="139"/>
      <c r="P26" s="140">
        <v>2</v>
      </c>
      <c r="Q26" s="233"/>
      <c r="R26" s="60">
        <v>2</v>
      </c>
      <c r="S26" s="97"/>
      <c r="T26" s="98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C1:D1"/>
    <mergeCell ref="A1:B1"/>
    <mergeCell ref="G1:H1"/>
    <mergeCell ref="E1:F1"/>
    <mergeCell ref="S1:T1"/>
    <mergeCell ref="Q1:R1"/>
    <mergeCell ref="K1:L1"/>
    <mergeCell ref="I1:J1"/>
    <mergeCell ref="O1:P1"/>
    <mergeCell ref="M1:N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8515625" style="0" bestFit="1" customWidth="1"/>
    <col min="2" max="2" width="4.8515625" style="0" bestFit="1" customWidth="1"/>
    <col min="3" max="3" width="13.140625" style="0" customWidth="1"/>
    <col min="4" max="4" width="4.8515625" style="0" bestFit="1" customWidth="1"/>
    <col min="5" max="5" width="11.7109375" style="0" bestFit="1" customWidth="1"/>
    <col min="6" max="6" width="4.8515625" style="0" bestFit="1" customWidth="1"/>
    <col min="7" max="7" width="13.28125" style="0" bestFit="1" customWidth="1"/>
    <col min="8" max="8" width="4.8515625" style="0" bestFit="1" customWidth="1"/>
    <col min="9" max="9" width="13.421875" style="0" bestFit="1" customWidth="1"/>
    <col min="10" max="10" width="4.00390625" style="0" bestFit="1" customWidth="1"/>
    <col min="11" max="11" width="12.421875" style="0" bestFit="1" customWidth="1"/>
    <col min="12" max="12" width="4.8515625" style="0" bestFit="1" customWidth="1"/>
    <col min="13" max="13" width="15.140625" style="0" bestFit="1" customWidth="1"/>
    <col min="14" max="14" width="4.140625" style="0" bestFit="1" customWidth="1"/>
    <col min="15" max="15" width="12.8515625" style="0" customWidth="1"/>
    <col min="16" max="16" width="4.140625" style="0" bestFit="1" customWidth="1"/>
    <col min="17" max="17" width="12.57421875" style="0" bestFit="1" customWidth="1"/>
    <col min="18" max="18" width="4.8515625" style="0" bestFit="1" customWidth="1"/>
    <col min="19" max="19" width="11.7109375" style="0" bestFit="1" customWidth="1"/>
    <col min="20" max="20" width="4.8515625" style="0" bestFit="1" customWidth="1"/>
  </cols>
  <sheetData>
    <row r="1" spans="1:26" ht="13.5" thickBot="1">
      <c r="A1" s="471" t="s">
        <v>370</v>
      </c>
      <c r="B1" s="472"/>
      <c r="C1" s="455" t="s">
        <v>54</v>
      </c>
      <c r="D1" s="456"/>
      <c r="E1" s="457" t="s">
        <v>56</v>
      </c>
      <c r="F1" s="458"/>
      <c r="G1" s="467" t="s">
        <v>58</v>
      </c>
      <c r="H1" s="468"/>
      <c r="I1" s="463" t="s">
        <v>55</v>
      </c>
      <c r="J1" s="464"/>
      <c r="K1" s="465" t="s">
        <v>60</v>
      </c>
      <c r="L1" s="466"/>
      <c r="M1" s="473" t="s">
        <v>364</v>
      </c>
      <c r="N1" s="474"/>
      <c r="O1" s="459" t="s">
        <v>61</v>
      </c>
      <c r="P1" s="460"/>
      <c r="Q1" s="461" t="s">
        <v>324</v>
      </c>
      <c r="R1" s="462"/>
      <c r="S1" s="469" t="s">
        <v>59</v>
      </c>
      <c r="T1" s="470"/>
      <c r="U1" s="45"/>
      <c r="V1" s="45"/>
      <c r="W1" s="45"/>
      <c r="X1" s="45"/>
      <c r="Y1" s="45"/>
      <c r="Z1" s="45"/>
    </row>
    <row r="2" spans="1:26" ht="12.75">
      <c r="A2" s="26"/>
      <c r="B2" s="55">
        <v>2</v>
      </c>
      <c r="C2" s="17"/>
      <c r="D2" s="18"/>
      <c r="E2" s="26"/>
      <c r="F2" s="85">
        <v>2</v>
      </c>
      <c r="G2" s="17"/>
      <c r="H2" s="161"/>
      <c r="I2" s="26"/>
      <c r="J2" s="171">
        <v>2</v>
      </c>
      <c r="K2" s="17"/>
      <c r="L2" s="18"/>
      <c r="M2" s="26"/>
      <c r="N2" s="172">
        <v>2</v>
      </c>
      <c r="O2" s="68"/>
      <c r="P2" s="179"/>
      <c r="Q2" s="158"/>
      <c r="R2" s="173">
        <v>2</v>
      </c>
      <c r="S2" s="17"/>
      <c r="T2" s="179"/>
      <c r="U2" s="45"/>
      <c r="V2" s="45"/>
      <c r="W2" s="45"/>
      <c r="X2" s="45"/>
      <c r="Y2" s="45"/>
      <c r="Z2" s="45"/>
    </row>
    <row r="3" spans="1:26" ht="12.75">
      <c r="A3" s="79" t="s">
        <v>174</v>
      </c>
      <c r="B3" s="27">
        <f>5-1-1</f>
        <v>3</v>
      </c>
      <c r="C3" s="39" t="s">
        <v>117</v>
      </c>
      <c r="D3" s="28">
        <f>5.5-1</f>
        <v>4.5</v>
      </c>
      <c r="E3" s="79" t="s">
        <v>361</v>
      </c>
      <c r="F3" s="29">
        <f>6-1</f>
        <v>5</v>
      </c>
      <c r="G3" s="39" t="s">
        <v>211</v>
      </c>
      <c r="H3" s="28">
        <f>6.5-1</f>
        <v>5.5</v>
      </c>
      <c r="I3" s="165" t="s">
        <v>146</v>
      </c>
      <c r="J3" s="29">
        <f>6-1</f>
        <v>5</v>
      </c>
      <c r="K3" s="67" t="s">
        <v>242</v>
      </c>
      <c r="L3" s="28">
        <f>7-1</f>
        <v>6</v>
      </c>
      <c r="M3" s="79" t="s">
        <v>283</v>
      </c>
      <c r="N3" s="27">
        <f>6-1</f>
        <v>5</v>
      </c>
      <c r="O3" s="93" t="s">
        <v>297</v>
      </c>
      <c r="P3" s="58">
        <f>6+1</f>
        <v>7</v>
      </c>
      <c r="Q3" s="159" t="s">
        <v>62</v>
      </c>
      <c r="R3" s="146">
        <f>6.5-1</f>
        <v>5.5</v>
      </c>
      <c r="S3" s="39" t="s">
        <v>268</v>
      </c>
      <c r="T3" s="28">
        <f>6+1</f>
        <v>7</v>
      </c>
      <c r="U3" s="45"/>
      <c r="V3" s="45"/>
      <c r="W3" s="45"/>
      <c r="X3" s="45"/>
      <c r="Y3" s="45"/>
      <c r="Z3" s="45"/>
    </row>
    <row r="4" spans="1:26" ht="12.75">
      <c r="A4" s="79" t="s">
        <v>191</v>
      </c>
      <c r="B4" s="27">
        <v>6</v>
      </c>
      <c r="C4" s="39" t="s">
        <v>266</v>
      </c>
      <c r="D4" s="28">
        <f>6-0.5</f>
        <v>5.5</v>
      </c>
      <c r="E4" s="79" t="s">
        <v>278</v>
      </c>
      <c r="F4" s="29">
        <v>6</v>
      </c>
      <c r="G4" s="39" t="s">
        <v>212</v>
      </c>
      <c r="H4" s="28">
        <v>6</v>
      </c>
      <c r="I4" s="165" t="s">
        <v>137</v>
      </c>
      <c r="J4" s="29">
        <f>5-0.5</f>
        <v>4.5</v>
      </c>
      <c r="K4" s="67" t="s">
        <v>232</v>
      </c>
      <c r="L4" s="28" t="s">
        <v>254</v>
      </c>
      <c r="M4" s="79" t="s">
        <v>194</v>
      </c>
      <c r="N4" s="27">
        <v>6</v>
      </c>
      <c r="O4" s="93" t="s">
        <v>101</v>
      </c>
      <c r="P4" s="58">
        <v>6.5</v>
      </c>
      <c r="Q4" s="159" t="s">
        <v>65</v>
      </c>
      <c r="R4" s="146">
        <v>6</v>
      </c>
      <c r="S4" s="39" t="s">
        <v>156</v>
      </c>
      <c r="T4" s="28">
        <v>6.5</v>
      </c>
      <c r="U4" s="45"/>
      <c r="V4" s="45"/>
      <c r="W4" s="45"/>
      <c r="X4" s="45"/>
      <c r="Y4" s="45"/>
      <c r="Z4" s="45"/>
    </row>
    <row r="5" spans="1:26" ht="12.75">
      <c r="A5" s="79" t="s">
        <v>275</v>
      </c>
      <c r="B5" s="27">
        <v>6</v>
      </c>
      <c r="C5" s="39" t="s">
        <v>118</v>
      </c>
      <c r="D5" s="169">
        <v>6</v>
      </c>
      <c r="E5" s="79" t="s">
        <v>91</v>
      </c>
      <c r="F5" s="29" t="s">
        <v>254</v>
      </c>
      <c r="G5" s="39" t="s">
        <v>213</v>
      </c>
      <c r="H5" s="28">
        <v>6.5</v>
      </c>
      <c r="I5" s="165" t="s">
        <v>152</v>
      </c>
      <c r="J5" s="29">
        <v>5.5</v>
      </c>
      <c r="K5" s="67" t="s">
        <v>243</v>
      </c>
      <c r="L5" s="28">
        <v>6</v>
      </c>
      <c r="M5" s="79" t="s">
        <v>209</v>
      </c>
      <c r="N5" s="27">
        <v>6.5</v>
      </c>
      <c r="O5" s="93" t="s">
        <v>100</v>
      </c>
      <c r="P5" s="58">
        <v>6</v>
      </c>
      <c r="Q5" s="159" t="s">
        <v>63</v>
      </c>
      <c r="R5" s="146">
        <v>6</v>
      </c>
      <c r="S5" s="39" t="s">
        <v>349</v>
      </c>
      <c r="T5" s="28">
        <v>5.5</v>
      </c>
      <c r="U5" s="45"/>
      <c r="V5" s="45"/>
      <c r="W5" s="45"/>
      <c r="X5" s="45"/>
      <c r="Y5" s="45"/>
      <c r="Z5" s="45"/>
    </row>
    <row r="6" spans="1:26" ht="12.75">
      <c r="A6" s="79" t="s">
        <v>177</v>
      </c>
      <c r="B6" s="27">
        <v>6.5</v>
      </c>
      <c r="C6" s="39" t="s">
        <v>120</v>
      </c>
      <c r="D6" s="28">
        <v>6</v>
      </c>
      <c r="E6" s="79" t="s">
        <v>81</v>
      </c>
      <c r="F6" s="29">
        <v>6.5</v>
      </c>
      <c r="G6" s="39" t="s">
        <v>214</v>
      </c>
      <c r="H6" s="28" t="s">
        <v>254</v>
      </c>
      <c r="I6" s="165" t="s">
        <v>281</v>
      </c>
      <c r="J6" s="29">
        <v>6</v>
      </c>
      <c r="K6" s="67" t="s">
        <v>309</v>
      </c>
      <c r="L6" s="28">
        <v>6</v>
      </c>
      <c r="M6" s="79" t="s">
        <v>193</v>
      </c>
      <c r="N6" s="27">
        <f>6-0.5</f>
        <v>5.5</v>
      </c>
      <c r="O6" s="93" t="s">
        <v>99</v>
      </c>
      <c r="P6" s="58">
        <v>5.5</v>
      </c>
      <c r="Q6" s="159" t="s">
        <v>66</v>
      </c>
      <c r="R6" s="146">
        <v>6</v>
      </c>
      <c r="S6" s="39" t="s">
        <v>269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79" t="s">
        <v>362</v>
      </c>
      <c r="B7" s="27">
        <v>5.5</v>
      </c>
      <c r="C7" s="39" t="s">
        <v>122</v>
      </c>
      <c r="D7" s="28">
        <f>7+3</f>
        <v>10</v>
      </c>
      <c r="E7" s="79" t="s">
        <v>82</v>
      </c>
      <c r="F7" s="29">
        <v>5.5</v>
      </c>
      <c r="G7" s="39" t="s">
        <v>215</v>
      </c>
      <c r="H7" s="28">
        <v>5.5</v>
      </c>
      <c r="I7" s="165" t="s">
        <v>142</v>
      </c>
      <c r="J7" s="29">
        <v>6</v>
      </c>
      <c r="K7" s="67" t="s">
        <v>235</v>
      </c>
      <c r="L7" s="28" t="s">
        <v>254</v>
      </c>
      <c r="M7" s="79" t="s">
        <v>199</v>
      </c>
      <c r="N7" s="27">
        <v>5</v>
      </c>
      <c r="O7" s="93" t="s">
        <v>103</v>
      </c>
      <c r="P7" s="58">
        <v>6</v>
      </c>
      <c r="Q7" s="159" t="s">
        <v>70</v>
      </c>
      <c r="R7" s="146">
        <v>6</v>
      </c>
      <c r="S7" s="39" t="s">
        <v>162</v>
      </c>
      <c r="T7" s="28">
        <v>5.5</v>
      </c>
      <c r="U7" s="45"/>
      <c r="V7" s="45"/>
      <c r="W7" s="45"/>
      <c r="X7" s="45"/>
      <c r="Y7" s="45"/>
      <c r="Z7" s="45"/>
    </row>
    <row r="8" spans="1:26" ht="12.75">
      <c r="A8" s="79" t="s">
        <v>180</v>
      </c>
      <c r="B8" s="27">
        <v>6</v>
      </c>
      <c r="C8" s="39" t="s">
        <v>121</v>
      </c>
      <c r="D8" s="28">
        <v>6</v>
      </c>
      <c r="E8" s="79" t="s">
        <v>83</v>
      </c>
      <c r="F8" s="29" t="s">
        <v>256</v>
      </c>
      <c r="G8" s="39" t="s">
        <v>216</v>
      </c>
      <c r="H8" s="28" t="s">
        <v>254</v>
      </c>
      <c r="I8" s="165" t="s">
        <v>143</v>
      </c>
      <c r="J8" s="29">
        <v>5</v>
      </c>
      <c r="K8" s="67" t="s">
        <v>246</v>
      </c>
      <c r="L8" s="28">
        <v>5</v>
      </c>
      <c r="M8" s="79" t="s">
        <v>284</v>
      </c>
      <c r="N8" s="27">
        <v>6</v>
      </c>
      <c r="O8" s="93" t="s">
        <v>105</v>
      </c>
      <c r="P8" s="58">
        <f>6.5+3</f>
        <v>9.5</v>
      </c>
      <c r="Q8" s="159" t="s">
        <v>75</v>
      </c>
      <c r="R8" s="146">
        <v>6</v>
      </c>
      <c r="S8" s="39" t="s">
        <v>171</v>
      </c>
      <c r="T8" s="28">
        <v>6</v>
      </c>
      <c r="U8" s="45"/>
      <c r="V8" s="45"/>
      <c r="W8" s="45"/>
      <c r="X8" s="45"/>
      <c r="Y8" s="45"/>
      <c r="Z8" s="45"/>
    </row>
    <row r="9" spans="1:26" ht="12.75">
      <c r="A9" s="79" t="s">
        <v>187</v>
      </c>
      <c r="B9" s="27">
        <v>6.5</v>
      </c>
      <c r="C9" s="39" t="s">
        <v>124</v>
      </c>
      <c r="D9" s="28" t="s">
        <v>254</v>
      </c>
      <c r="E9" s="79" t="s">
        <v>84</v>
      </c>
      <c r="F9" s="29">
        <v>5.5</v>
      </c>
      <c r="G9" s="39" t="s">
        <v>217</v>
      </c>
      <c r="H9" s="28">
        <v>5</v>
      </c>
      <c r="I9" s="165" t="s">
        <v>141</v>
      </c>
      <c r="J9" s="29">
        <v>6.5</v>
      </c>
      <c r="K9" s="67" t="s">
        <v>238</v>
      </c>
      <c r="L9" s="28">
        <f>6-0.5</f>
        <v>5.5</v>
      </c>
      <c r="M9" s="79" t="s">
        <v>198</v>
      </c>
      <c r="N9" s="27">
        <v>6</v>
      </c>
      <c r="O9" s="93" t="s">
        <v>112</v>
      </c>
      <c r="P9" s="58">
        <f>6.5-0.5</f>
        <v>6</v>
      </c>
      <c r="Q9" s="159" t="s">
        <v>292</v>
      </c>
      <c r="R9" s="146">
        <v>6.5</v>
      </c>
      <c r="S9" s="39" t="s">
        <v>296</v>
      </c>
      <c r="T9" s="28">
        <v>7</v>
      </c>
      <c r="U9" s="45"/>
      <c r="V9" s="45"/>
      <c r="W9" s="45"/>
      <c r="X9" s="45"/>
      <c r="Y9" s="45"/>
      <c r="Z9" s="45"/>
    </row>
    <row r="10" spans="1:26" ht="12.75">
      <c r="A10" s="79" t="s">
        <v>341</v>
      </c>
      <c r="B10" s="27">
        <v>6</v>
      </c>
      <c r="C10" s="39" t="s">
        <v>123</v>
      </c>
      <c r="D10" s="28">
        <v>5</v>
      </c>
      <c r="E10" s="79" t="s">
        <v>307</v>
      </c>
      <c r="F10" s="29">
        <f>7.5+3-0.5</f>
        <v>10</v>
      </c>
      <c r="G10" s="39" t="s">
        <v>218</v>
      </c>
      <c r="H10" s="28">
        <v>6.5</v>
      </c>
      <c r="I10" s="165" t="s">
        <v>179</v>
      </c>
      <c r="J10" s="29">
        <v>5.5</v>
      </c>
      <c r="K10" s="67" t="s">
        <v>237</v>
      </c>
      <c r="L10" s="28">
        <v>7</v>
      </c>
      <c r="M10" s="79" t="s">
        <v>197</v>
      </c>
      <c r="N10" s="27">
        <f>7-0.5</f>
        <v>6.5</v>
      </c>
      <c r="O10" s="93" t="s">
        <v>113</v>
      </c>
      <c r="P10" s="58">
        <v>6.5</v>
      </c>
      <c r="Q10" s="159" t="s">
        <v>327</v>
      </c>
      <c r="R10" s="146">
        <v>5</v>
      </c>
      <c r="S10" s="39" t="s">
        <v>270</v>
      </c>
      <c r="T10" s="28">
        <f>6.5-0.5</f>
        <v>6</v>
      </c>
      <c r="U10" s="45"/>
      <c r="V10" s="45"/>
      <c r="W10" s="45"/>
      <c r="X10" s="45"/>
      <c r="Y10" s="45"/>
      <c r="Z10" s="45"/>
    </row>
    <row r="11" spans="1:26" ht="12.75">
      <c r="A11" s="79" t="s">
        <v>184</v>
      </c>
      <c r="B11" s="27">
        <v>5</v>
      </c>
      <c r="C11" s="39" t="s">
        <v>126</v>
      </c>
      <c r="D11" s="28">
        <v>5</v>
      </c>
      <c r="E11" s="79" t="s">
        <v>279</v>
      </c>
      <c r="F11" s="29" t="s">
        <v>256</v>
      </c>
      <c r="G11" s="39" t="s">
        <v>219</v>
      </c>
      <c r="H11" s="28">
        <v>5</v>
      </c>
      <c r="I11" s="165" t="s">
        <v>145</v>
      </c>
      <c r="J11" s="29">
        <v>6</v>
      </c>
      <c r="K11" s="67" t="s">
        <v>239</v>
      </c>
      <c r="L11" s="28">
        <f>6.5+2</f>
        <v>8.5</v>
      </c>
      <c r="M11" s="79" t="s">
        <v>339</v>
      </c>
      <c r="N11" s="27">
        <v>5.5</v>
      </c>
      <c r="O11" s="93" t="s">
        <v>108</v>
      </c>
      <c r="P11" s="58">
        <f>7+3+3</f>
        <v>13</v>
      </c>
      <c r="Q11" s="159" t="s">
        <v>329</v>
      </c>
      <c r="R11" s="146">
        <f>5-0.5</f>
        <v>4.5</v>
      </c>
      <c r="S11" s="39" t="s">
        <v>366</v>
      </c>
      <c r="T11" s="28" t="s">
        <v>254</v>
      </c>
      <c r="U11" s="45"/>
      <c r="V11" s="45"/>
      <c r="W11" s="45"/>
      <c r="X11" s="45"/>
      <c r="Y11" s="45"/>
      <c r="Z11" s="45"/>
    </row>
    <row r="12" spans="1:26" ht="12.75">
      <c r="A12" s="79" t="s">
        <v>273</v>
      </c>
      <c r="B12" s="27" t="s">
        <v>254</v>
      </c>
      <c r="C12" s="39" t="s">
        <v>127</v>
      </c>
      <c r="D12" s="28">
        <f>6.5+3</f>
        <v>9.5</v>
      </c>
      <c r="E12" s="79" t="s">
        <v>86</v>
      </c>
      <c r="F12" s="29">
        <v>6</v>
      </c>
      <c r="G12" s="39" t="s">
        <v>220</v>
      </c>
      <c r="H12" s="28">
        <v>5</v>
      </c>
      <c r="I12" s="165" t="s">
        <v>147</v>
      </c>
      <c r="J12" s="29">
        <v>5.5</v>
      </c>
      <c r="K12" s="67" t="s">
        <v>263</v>
      </c>
      <c r="L12" s="28">
        <f>6.5+3</f>
        <v>9.5</v>
      </c>
      <c r="M12" s="79" t="s">
        <v>291</v>
      </c>
      <c r="N12" s="27">
        <v>6</v>
      </c>
      <c r="O12" s="93" t="s">
        <v>115</v>
      </c>
      <c r="P12" s="58">
        <f>6.5+3</f>
        <v>9.5</v>
      </c>
      <c r="Q12" s="159" t="s">
        <v>71</v>
      </c>
      <c r="R12" s="146">
        <f>6.5+3</f>
        <v>9.5</v>
      </c>
      <c r="S12" s="39" t="s">
        <v>271</v>
      </c>
      <c r="T12" s="28">
        <v>7.5</v>
      </c>
      <c r="U12" s="45"/>
      <c r="V12" s="45"/>
      <c r="W12" s="45"/>
      <c r="X12" s="45"/>
      <c r="Y12" s="45"/>
      <c r="Z12" s="45"/>
    </row>
    <row r="13" spans="1:26" ht="12.75">
      <c r="A13" s="79" t="s">
        <v>185</v>
      </c>
      <c r="B13" s="27" t="s">
        <v>256</v>
      </c>
      <c r="C13" s="39" t="s">
        <v>125</v>
      </c>
      <c r="D13" s="28">
        <v>5.5</v>
      </c>
      <c r="E13" s="79" t="s">
        <v>87</v>
      </c>
      <c r="F13" s="29">
        <v>6</v>
      </c>
      <c r="G13" s="39" t="s">
        <v>221</v>
      </c>
      <c r="H13" s="28">
        <f>5.5+3-0.5</f>
        <v>8</v>
      </c>
      <c r="I13" s="165" t="s">
        <v>300</v>
      </c>
      <c r="J13" s="29">
        <f>6.5-0.5</f>
        <v>6</v>
      </c>
      <c r="K13" s="67" t="s">
        <v>265</v>
      </c>
      <c r="L13" s="28">
        <f>6.5+2</f>
        <v>8.5</v>
      </c>
      <c r="M13" s="79" t="s">
        <v>201</v>
      </c>
      <c r="N13" s="27">
        <v>5.5</v>
      </c>
      <c r="O13" s="93" t="s">
        <v>106</v>
      </c>
      <c r="P13" s="58">
        <v>6.5</v>
      </c>
      <c r="Q13" s="159" t="s">
        <v>286</v>
      </c>
      <c r="R13" s="146">
        <v>5.5</v>
      </c>
      <c r="S13" s="39" t="s">
        <v>164</v>
      </c>
      <c r="T13" s="28">
        <v>6.5</v>
      </c>
      <c r="U13" s="45"/>
      <c r="V13" s="45"/>
      <c r="W13" s="45"/>
      <c r="X13" s="45"/>
      <c r="Y13" s="45"/>
      <c r="Z13" s="45"/>
    </row>
    <row r="14" spans="1:26" ht="12.75">
      <c r="A14" s="80"/>
      <c r="B14" s="30"/>
      <c r="C14" s="142"/>
      <c r="D14" s="32"/>
      <c r="E14" s="80"/>
      <c r="F14" s="33"/>
      <c r="G14" s="40"/>
      <c r="H14" s="31"/>
      <c r="I14" s="166"/>
      <c r="J14" s="33"/>
      <c r="K14" s="177"/>
      <c r="L14" s="31"/>
      <c r="M14" s="80"/>
      <c r="N14" s="30"/>
      <c r="O14" s="94"/>
      <c r="P14" s="95"/>
      <c r="Q14" s="160"/>
      <c r="R14" s="147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80" t="s">
        <v>274</v>
      </c>
      <c r="B15" s="30" t="s">
        <v>252</v>
      </c>
      <c r="C15" s="142" t="s">
        <v>128</v>
      </c>
      <c r="D15" s="32" t="s">
        <v>252</v>
      </c>
      <c r="E15" s="80" t="s">
        <v>78</v>
      </c>
      <c r="F15" s="33" t="s">
        <v>252</v>
      </c>
      <c r="G15" s="40" t="s">
        <v>222</v>
      </c>
      <c r="H15" s="31" t="s">
        <v>252</v>
      </c>
      <c r="I15" s="166" t="s">
        <v>301</v>
      </c>
      <c r="J15" s="33">
        <f>7-1-1</f>
        <v>5</v>
      </c>
      <c r="K15" s="177" t="s">
        <v>264</v>
      </c>
      <c r="L15" s="31" t="s">
        <v>252</v>
      </c>
      <c r="M15" s="80" t="s">
        <v>203</v>
      </c>
      <c r="N15" s="30">
        <f>6-1-1</f>
        <v>4</v>
      </c>
      <c r="O15" s="94" t="s">
        <v>98</v>
      </c>
      <c r="P15" s="95">
        <f>7-1-1</f>
        <v>5</v>
      </c>
      <c r="Q15" s="160" t="s">
        <v>72</v>
      </c>
      <c r="R15" s="147" t="s">
        <v>252</v>
      </c>
      <c r="S15" s="40" t="s">
        <v>166</v>
      </c>
      <c r="T15" s="31">
        <f>5.5-1-1-1</f>
        <v>2.5</v>
      </c>
      <c r="U15" s="45"/>
      <c r="V15" s="45"/>
      <c r="W15" s="45"/>
      <c r="X15" s="45"/>
      <c r="Y15" s="45"/>
      <c r="Z15" s="45"/>
    </row>
    <row r="16" spans="1:26" ht="12.75">
      <c r="A16" s="79" t="s">
        <v>182</v>
      </c>
      <c r="B16" s="27">
        <f>6-0.5</f>
        <v>5.5</v>
      </c>
      <c r="C16" s="142" t="s">
        <v>344</v>
      </c>
      <c r="D16" s="32">
        <f>7+3</f>
        <v>10</v>
      </c>
      <c r="E16" s="79" t="s">
        <v>80</v>
      </c>
      <c r="F16" s="29">
        <v>6</v>
      </c>
      <c r="G16" s="39" t="s">
        <v>223</v>
      </c>
      <c r="H16" s="28">
        <f>5.5-0.5</f>
        <v>5</v>
      </c>
      <c r="I16" s="166" t="s">
        <v>144</v>
      </c>
      <c r="J16" s="33">
        <v>5.5</v>
      </c>
      <c r="K16" s="67" t="s">
        <v>308</v>
      </c>
      <c r="L16" s="28">
        <v>6</v>
      </c>
      <c r="M16" s="80" t="s">
        <v>202</v>
      </c>
      <c r="N16" s="30" t="s">
        <v>252</v>
      </c>
      <c r="O16" s="94" t="s">
        <v>111</v>
      </c>
      <c r="P16" s="95">
        <v>6</v>
      </c>
      <c r="Q16" s="178" t="s">
        <v>450</v>
      </c>
      <c r="R16" s="148">
        <v>5.5</v>
      </c>
      <c r="S16" s="39" t="s">
        <v>165</v>
      </c>
      <c r="T16" s="28">
        <f>6.5+3-0.5</f>
        <v>9</v>
      </c>
      <c r="U16" s="45"/>
      <c r="V16" s="45"/>
      <c r="W16" s="45"/>
      <c r="X16" s="45"/>
      <c r="Y16" s="45"/>
      <c r="Z16" s="45"/>
    </row>
    <row r="17" spans="1:26" ht="12.75">
      <c r="A17" s="79" t="s">
        <v>188</v>
      </c>
      <c r="B17" s="27">
        <v>6</v>
      </c>
      <c r="C17" s="143" t="s">
        <v>133</v>
      </c>
      <c r="D17" s="38">
        <v>6</v>
      </c>
      <c r="E17" s="80" t="s">
        <v>360</v>
      </c>
      <c r="F17" s="33">
        <v>6</v>
      </c>
      <c r="G17" s="40" t="s">
        <v>224</v>
      </c>
      <c r="H17" s="31">
        <v>5.5</v>
      </c>
      <c r="I17" s="166" t="s">
        <v>148</v>
      </c>
      <c r="J17" s="33" t="s">
        <v>253</v>
      </c>
      <c r="K17" s="177" t="s">
        <v>233</v>
      </c>
      <c r="L17" s="31">
        <v>5.5</v>
      </c>
      <c r="M17" s="80" t="s">
        <v>196</v>
      </c>
      <c r="N17" s="33" t="s">
        <v>252</v>
      </c>
      <c r="O17" s="121" t="s">
        <v>110</v>
      </c>
      <c r="P17" s="213">
        <v>5.5</v>
      </c>
      <c r="Q17" s="160" t="s">
        <v>77</v>
      </c>
      <c r="R17" s="147">
        <v>6</v>
      </c>
      <c r="S17" s="40" t="s">
        <v>161</v>
      </c>
      <c r="T17" s="31" t="s">
        <v>253</v>
      </c>
      <c r="U17" s="45"/>
      <c r="V17" s="45"/>
      <c r="W17" s="45"/>
      <c r="X17" s="45"/>
      <c r="Y17" s="45"/>
      <c r="Z17" s="45"/>
    </row>
    <row r="18" spans="1:26" ht="12.75">
      <c r="A18" s="80" t="s">
        <v>353</v>
      </c>
      <c r="B18" s="30">
        <v>5</v>
      </c>
      <c r="C18" s="142" t="s">
        <v>132</v>
      </c>
      <c r="D18" s="32">
        <v>6</v>
      </c>
      <c r="E18" s="79" t="s">
        <v>92</v>
      </c>
      <c r="F18" s="29">
        <v>6.5</v>
      </c>
      <c r="G18" s="39" t="s">
        <v>225</v>
      </c>
      <c r="H18" s="28" t="s">
        <v>252</v>
      </c>
      <c r="I18" s="236" t="s">
        <v>140</v>
      </c>
      <c r="J18" s="33">
        <v>5.5</v>
      </c>
      <c r="K18" s="67" t="s">
        <v>310</v>
      </c>
      <c r="L18" s="38">
        <v>5.5</v>
      </c>
      <c r="M18" s="80" t="s">
        <v>205</v>
      </c>
      <c r="N18" s="33">
        <f>6-0.5</f>
        <v>5.5</v>
      </c>
      <c r="O18" s="94" t="s">
        <v>104</v>
      </c>
      <c r="P18" s="95">
        <v>6</v>
      </c>
      <c r="Q18" s="178" t="s">
        <v>69</v>
      </c>
      <c r="R18" s="148">
        <v>6</v>
      </c>
      <c r="S18" s="40" t="s">
        <v>172</v>
      </c>
      <c r="T18" s="31">
        <v>6</v>
      </c>
      <c r="U18" s="45"/>
      <c r="V18" s="45"/>
      <c r="W18" s="45"/>
      <c r="X18" s="45"/>
      <c r="Y18" s="45"/>
      <c r="Z18" s="45"/>
    </row>
    <row r="19" spans="1:26" ht="12.75">
      <c r="A19" s="80" t="s">
        <v>181</v>
      </c>
      <c r="B19" s="33">
        <v>5</v>
      </c>
      <c r="C19" s="142" t="s">
        <v>345</v>
      </c>
      <c r="D19" s="32">
        <v>6</v>
      </c>
      <c r="E19" s="80" t="s">
        <v>85</v>
      </c>
      <c r="F19" s="33">
        <f>6-0.5</f>
        <v>5.5</v>
      </c>
      <c r="G19" s="39" t="s">
        <v>226</v>
      </c>
      <c r="H19" s="28">
        <f>6-0.5</f>
        <v>5.5</v>
      </c>
      <c r="I19" s="166" t="s">
        <v>149</v>
      </c>
      <c r="J19" s="33">
        <v>6</v>
      </c>
      <c r="K19" s="177" t="s">
        <v>236</v>
      </c>
      <c r="L19" s="32">
        <v>5</v>
      </c>
      <c r="M19" s="80" t="s">
        <v>207</v>
      </c>
      <c r="N19" s="33">
        <v>5.5</v>
      </c>
      <c r="O19" s="121" t="s">
        <v>354</v>
      </c>
      <c r="P19" s="213" t="s">
        <v>253</v>
      </c>
      <c r="Q19" s="160" t="s">
        <v>293</v>
      </c>
      <c r="R19" s="147">
        <f>6.5-0.5</f>
        <v>6</v>
      </c>
      <c r="S19" s="40" t="s">
        <v>169</v>
      </c>
      <c r="T19" s="32">
        <v>6</v>
      </c>
      <c r="U19" s="45"/>
      <c r="V19" s="45"/>
      <c r="W19" s="45"/>
      <c r="X19" s="45"/>
      <c r="Y19" s="45"/>
      <c r="Z19" s="45"/>
    </row>
    <row r="20" spans="1:26" ht="12.75">
      <c r="A20" s="80" t="s">
        <v>190</v>
      </c>
      <c r="B20" s="36">
        <v>6</v>
      </c>
      <c r="C20" s="142" t="s">
        <v>129</v>
      </c>
      <c r="D20" s="32">
        <f>5.5-0.5</f>
        <v>5</v>
      </c>
      <c r="E20" s="79" t="s">
        <v>280</v>
      </c>
      <c r="F20" s="29" t="s">
        <v>252</v>
      </c>
      <c r="G20" s="40" t="s">
        <v>227</v>
      </c>
      <c r="H20" s="31">
        <v>5.5</v>
      </c>
      <c r="I20" s="166" t="s">
        <v>303</v>
      </c>
      <c r="J20" s="33">
        <v>6</v>
      </c>
      <c r="K20" s="177" t="s">
        <v>241</v>
      </c>
      <c r="L20" s="32">
        <v>5</v>
      </c>
      <c r="M20" s="80" t="s">
        <v>335</v>
      </c>
      <c r="N20" s="33">
        <v>5.5</v>
      </c>
      <c r="O20" s="94" t="s">
        <v>102</v>
      </c>
      <c r="P20" s="95">
        <f>5.5-0.5</f>
        <v>5</v>
      </c>
      <c r="Q20" s="178" t="s">
        <v>74</v>
      </c>
      <c r="R20" s="148">
        <v>5.5</v>
      </c>
      <c r="S20" s="40" t="s">
        <v>167</v>
      </c>
      <c r="T20" s="32">
        <v>5</v>
      </c>
      <c r="U20" s="45"/>
      <c r="V20" s="45"/>
      <c r="W20" s="45"/>
      <c r="X20" s="45"/>
      <c r="Y20" s="45"/>
      <c r="Z20" s="45"/>
    </row>
    <row r="21" spans="1:26" ht="12.75">
      <c r="A21" s="80" t="s">
        <v>332</v>
      </c>
      <c r="B21" s="33">
        <v>5.5</v>
      </c>
      <c r="C21" s="142" t="s">
        <v>131</v>
      </c>
      <c r="D21" s="32">
        <v>5.5</v>
      </c>
      <c r="E21" s="79" t="s">
        <v>88</v>
      </c>
      <c r="F21" s="29">
        <v>5.5</v>
      </c>
      <c r="G21" s="40" t="s">
        <v>228</v>
      </c>
      <c r="H21" s="32">
        <v>5</v>
      </c>
      <c r="I21" s="166" t="s">
        <v>139</v>
      </c>
      <c r="J21" s="33">
        <v>5</v>
      </c>
      <c r="K21" s="177" t="s">
        <v>463</v>
      </c>
      <c r="L21" s="32" t="s">
        <v>253</v>
      </c>
      <c r="M21" s="80" t="s">
        <v>206</v>
      </c>
      <c r="N21" s="33">
        <v>5.5</v>
      </c>
      <c r="O21" s="94" t="s">
        <v>107</v>
      </c>
      <c r="P21" s="95" t="s">
        <v>252</v>
      </c>
      <c r="Q21" s="160" t="s">
        <v>73</v>
      </c>
      <c r="R21" s="147">
        <v>5.5</v>
      </c>
      <c r="S21" s="40" t="s">
        <v>157</v>
      </c>
      <c r="T21" s="37">
        <v>6</v>
      </c>
      <c r="U21" s="45"/>
      <c r="V21" s="45"/>
      <c r="W21" s="45"/>
      <c r="X21" s="45"/>
      <c r="Y21" s="45"/>
      <c r="Z21" s="45"/>
    </row>
    <row r="22" spans="1:26" ht="12.75">
      <c r="A22" s="79" t="s">
        <v>257</v>
      </c>
      <c r="B22" s="29">
        <v>-0.5</v>
      </c>
      <c r="C22" s="143" t="s">
        <v>325</v>
      </c>
      <c r="D22" s="38">
        <v>1</v>
      </c>
      <c r="E22" s="79" t="s">
        <v>96</v>
      </c>
      <c r="F22" s="29">
        <v>0.5</v>
      </c>
      <c r="G22" s="39" t="s">
        <v>229</v>
      </c>
      <c r="H22" s="38">
        <v>-1</v>
      </c>
      <c r="I22" s="79" t="s">
        <v>153</v>
      </c>
      <c r="J22" s="29">
        <v>0.5</v>
      </c>
      <c r="K22" s="39" t="s">
        <v>249</v>
      </c>
      <c r="L22" s="38">
        <v>0</v>
      </c>
      <c r="M22" s="79" t="s">
        <v>210</v>
      </c>
      <c r="N22" s="29">
        <v>0</v>
      </c>
      <c r="O22" s="93" t="s">
        <v>116</v>
      </c>
      <c r="P22" s="58">
        <v>1</v>
      </c>
      <c r="Q22" s="159" t="s">
        <v>97</v>
      </c>
      <c r="R22" s="146">
        <v>0</v>
      </c>
      <c r="S22" s="39" t="s">
        <v>173</v>
      </c>
      <c r="T22" s="92">
        <v>1.5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34"/>
      <c r="D23" s="32"/>
      <c r="E23" s="80"/>
      <c r="F23" s="33"/>
      <c r="G23" s="40"/>
      <c r="H23" s="32"/>
      <c r="I23" s="80"/>
      <c r="J23" s="33"/>
      <c r="K23" s="34"/>
      <c r="L23" s="32"/>
      <c r="M23" s="35"/>
      <c r="N23" s="33"/>
      <c r="O23" s="94"/>
      <c r="P23" s="95"/>
      <c r="Q23" s="160"/>
      <c r="R23" s="147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310">
        <f>B2+B3+B4+B5+B6+B7+B8+B9+B10+B11+B16+B17+B22</f>
        <v>63.5</v>
      </c>
      <c r="C24" s="17"/>
      <c r="D24" s="190">
        <f>D2+D3+D4+D5+D6+D7+D8+D17+D10+D11+D12+D13+D22</f>
        <v>70</v>
      </c>
      <c r="E24" s="26"/>
      <c r="F24" s="101">
        <f>F2+F3+F4+F16+F6+F7+F18+F9+F10+F21+F12+F13+F22</f>
        <v>71</v>
      </c>
      <c r="G24" s="17"/>
      <c r="H24" s="305">
        <f>H2+H3+H4+H5+H16+H7+H19+H9+H10+H11+H12+H13+H22</f>
        <v>62.5</v>
      </c>
      <c r="I24" s="26"/>
      <c r="J24" s="316">
        <f>J2+J3+J4+J5+J6+J7+J8+J9+J10+J11+J12+J13+J22</f>
        <v>64</v>
      </c>
      <c r="K24" s="17"/>
      <c r="L24" s="212">
        <f>L3+L16+L5+L6+L18+L8+L9+L10+L11+L12+L13+L22</f>
        <v>73.5</v>
      </c>
      <c r="M24" s="26"/>
      <c r="N24" s="191">
        <f>N2+N3+N4+N5+N6+N7+N8+N9+N10+N11+N12+N13+N22</f>
        <v>65.5</v>
      </c>
      <c r="O24" s="68"/>
      <c r="P24" s="308">
        <f>P2+P3+P4+P5+P6+P7+P8+P9+P10+P11+P12+P13+P22</f>
        <v>83</v>
      </c>
      <c r="Q24" s="158"/>
      <c r="R24" s="209">
        <f>R2+R3+R4+R5+R6+R7+R8+R9+R10+R11+R12+R13+R22</f>
        <v>68.5</v>
      </c>
      <c r="S24" s="17"/>
      <c r="T24" s="309">
        <f>T3+T4+T5+T6+T7+T8+T9+T10+T16+T12+T13+T22</f>
        <v>74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/>
      <c r="I25" s="306"/>
      <c r="J25" s="77"/>
      <c r="K25" s="307"/>
      <c r="L25" s="23"/>
      <c r="M25" s="26"/>
      <c r="N25" s="77"/>
      <c r="O25" s="68"/>
      <c r="P25" s="180"/>
      <c r="Q25" s="158"/>
      <c r="R25" s="150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53"/>
      <c r="B26" s="168">
        <v>0</v>
      </c>
      <c r="C26" s="42"/>
      <c r="D26" s="170">
        <v>1</v>
      </c>
      <c r="E26" s="82"/>
      <c r="F26" s="43">
        <v>2</v>
      </c>
      <c r="G26" s="87"/>
      <c r="H26" s="164">
        <v>0</v>
      </c>
      <c r="I26" s="304"/>
      <c r="J26" s="84">
        <v>0</v>
      </c>
      <c r="K26" s="81"/>
      <c r="L26" s="44">
        <v>2</v>
      </c>
      <c r="M26" s="163"/>
      <c r="N26" s="41">
        <v>0</v>
      </c>
      <c r="O26" s="97"/>
      <c r="P26" s="98">
        <v>4</v>
      </c>
      <c r="Q26" s="187"/>
      <c r="R26" s="140">
        <v>1</v>
      </c>
      <c r="S26" s="62"/>
      <c r="T26" s="60">
        <v>2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77"/>
      <c r="P36" s="177"/>
      <c r="Q36" s="177"/>
      <c r="R36" s="177"/>
      <c r="S36" s="177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77"/>
      <c r="P37" s="177"/>
      <c r="Q37" s="177"/>
      <c r="R37" s="177"/>
      <c r="S37" s="177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77"/>
      <c r="P38" s="177"/>
      <c r="Q38" s="475"/>
      <c r="R38" s="475"/>
      <c r="S38" s="177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77"/>
      <c r="P39" s="177"/>
      <c r="Q39" s="68"/>
      <c r="R39" s="200"/>
      <c r="S39" s="177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77"/>
      <c r="P40" s="177"/>
      <c r="Q40" s="93"/>
      <c r="R40" s="56"/>
      <c r="S40" s="177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77"/>
      <c r="P41" s="177"/>
      <c r="Q41" s="93"/>
      <c r="R41" s="56"/>
      <c r="S41" s="177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177"/>
      <c r="P42" s="177"/>
      <c r="Q42" s="93"/>
      <c r="R42" s="56"/>
      <c r="S42" s="177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77"/>
      <c r="P43" s="177"/>
      <c r="Q43" s="93"/>
      <c r="R43" s="56"/>
      <c r="S43" s="177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77"/>
      <c r="P44" s="177"/>
      <c r="Q44" s="93"/>
      <c r="R44" s="56"/>
      <c r="S44" s="177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77"/>
      <c r="P45" s="177"/>
      <c r="Q45" s="93"/>
      <c r="R45" s="56"/>
      <c r="S45" s="177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77"/>
      <c r="P46" s="177"/>
      <c r="Q46" s="93"/>
      <c r="R46" s="56"/>
      <c r="S46" s="177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77"/>
      <c r="P47" s="177"/>
      <c r="Q47" s="93"/>
      <c r="R47" s="56"/>
      <c r="S47" s="177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77"/>
      <c r="P48" s="177"/>
      <c r="Q48" s="93"/>
      <c r="R48" s="56"/>
      <c r="S48" s="177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77"/>
      <c r="P49" s="177"/>
      <c r="Q49" s="93"/>
      <c r="R49" s="56"/>
      <c r="S49" s="177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77"/>
      <c r="P50" s="177"/>
      <c r="Q50" s="93"/>
      <c r="R50" s="56"/>
      <c r="S50" s="177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77"/>
      <c r="P51" s="177"/>
      <c r="Q51" s="94"/>
      <c r="R51" s="202"/>
      <c r="S51" s="177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7"/>
      <c r="P52" s="177"/>
      <c r="Q52" s="94"/>
      <c r="R52" s="202"/>
      <c r="S52" s="177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77"/>
      <c r="P53" s="177"/>
      <c r="Q53" s="121"/>
      <c r="R53" s="21"/>
      <c r="S53" s="177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77"/>
      <c r="P54" s="177"/>
      <c r="Q54" s="94"/>
      <c r="R54" s="202"/>
      <c r="S54" s="177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77"/>
      <c r="P55" s="177"/>
      <c r="Q55" s="121"/>
      <c r="R55" s="21"/>
      <c r="S55" s="177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77"/>
      <c r="P56" s="177"/>
      <c r="Q56" s="94"/>
      <c r="R56" s="202"/>
      <c r="S56" s="177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77"/>
      <c r="P57" s="177"/>
      <c r="Q57" s="93"/>
      <c r="R57" s="56"/>
      <c r="S57" s="177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77"/>
      <c r="P58" s="177"/>
      <c r="Q58" s="94"/>
      <c r="R58" s="202"/>
      <c r="S58" s="177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77"/>
      <c r="P59" s="177"/>
      <c r="Q59" s="93"/>
      <c r="R59" s="56"/>
      <c r="S59" s="177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77"/>
      <c r="P60" s="177"/>
      <c r="Q60" s="94"/>
      <c r="R60" s="202"/>
      <c r="S60" s="177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77"/>
      <c r="P61" s="177"/>
      <c r="Q61" s="68"/>
      <c r="R61" s="203"/>
      <c r="S61" s="177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77"/>
      <c r="P62" s="177"/>
      <c r="Q62" s="68"/>
      <c r="R62" s="68"/>
      <c r="S62" s="177"/>
      <c r="T62" s="45"/>
      <c r="U62" s="45"/>
      <c r="V62" s="45"/>
      <c r="W62" s="45"/>
      <c r="X62" s="45"/>
      <c r="Y62" s="45"/>
      <c r="Z62" s="45"/>
    </row>
    <row r="63" spans="1:26" ht="18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77"/>
      <c r="P63" s="177"/>
      <c r="Q63" s="204"/>
      <c r="R63" s="205"/>
      <c r="S63" s="177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77"/>
      <c r="P64" s="177"/>
      <c r="Q64" s="177"/>
      <c r="R64" s="177"/>
      <c r="S64" s="177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1">
    <mergeCell ref="Q38:R38"/>
    <mergeCell ref="K1:L1"/>
    <mergeCell ref="O1:P1"/>
    <mergeCell ref="M1:N1"/>
    <mergeCell ref="C1:D1"/>
    <mergeCell ref="S1:T1"/>
    <mergeCell ref="Q1:R1"/>
    <mergeCell ref="A1:B1"/>
    <mergeCell ref="G1:H1"/>
    <mergeCell ref="E1:F1"/>
    <mergeCell ref="I1:J1"/>
  </mergeCells>
  <printOptions/>
  <pageMargins left="0.75" right="0.75" top="1" bottom="1" header="0.5" footer="0.5"/>
  <pageSetup horizontalDpi="300" verticalDpi="300" orientation="portrait" paperSize="9" r:id="rId1"/>
  <ignoredErrors>
    <ignoredError sqref="L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28125" style="0" bestFit="1" customWidth="1"/>
    <col min="2" max="2" width="6.7109375" style="0" bestFit="1" customWidth="1"/>
    <col min="3" max="3" width="12.8515625" style="0" customWidth="1"/>
    <col min="4" max="4" width="5.00390625" style="0" bestFit="1" customWidth="1"/>
    <col min="5" max="5" width="12.421875" style="0" bestFit="1" customWidth="1"/>
    <col min="6" max="6" width="5.7109375" style="0" bestFit="1" customWidth="1"/>
    <col min="7" max="7" width="14.421875" style="0" bestFit="1" customWidth="1"/>
    <col min="8" max="8" width="5.00390625" style="0" bestFit="1" customWidth="1"/>
    <col min="9" max="9" width="12.00390625" style="0" bestFit="1" customWidth="1"/>
    <col min="10" max="10" width="5.00390625" style="0" bestFit="1" customWidth="1"/>
    <col min="11" max="11" width="11.7109375" style="0" bestFit="1" customWidth="1"/>
    <col min="12" max="12" width="5.7109375" style="0" bestFit="1" customWidth="1"/>
    <col min="13" max="13" width="13.421875" style="0" bestFit="1" customWidth="1"/>
    <col min="14" max="14" width="5.7109375" style="0" bestFit="1" customWidth="1"/>
    <col min="15" max="15" width="12.57421875" style="0" bestFit="1" customWidth="1"/>
    <col min="16" max="16" width="5.00390625" style="0" bestFit="1" customWidth="1"/>
    <col min="17" max="17" width="11.7109375" style="0" bestFit="1" customWidth="1"/>
    <col min="18" max="18" width="5.00390625" style="0" bestFit="1" customWidth="1"/>
    <col min="19" max="19" width="14.140625" style="0" bestFit="1" customWidth="1"/>
    <col min="20" max="20" width="4.8515625" style="0" customWidth="1"/>
  </cols>
  <sheetData>
    <row r="1" spans="1:26" ht="13.5" thickBot="1">
      <c r="A1" s="467" t="s">
        <v>58</v>
      </c>
      <c r="B1" s="468"/>
      <c r="C1" s="455" t="s">
        <v>54</v>
      </c>
      <c r="D1" s="456"/>
      <c r="E1" s="465" t="s">
        <v>60</v>
      </c>
      <c r="F1" s="466"/>
      <c r="G1" s="471" t="s">
        <v>57</v>
      </c>
      <c r="H1" s="472"/>
      <c r="I1" s="459" t="s">
        <v>336</v>
      </c>
      <c r="J1" s="460"/>
      <c r="K1" s="457" t="s">
        <v>56</v>
      </c>
      <c r="L1" s="458"/>
      <c r="M1" s="463" t="s">
        <v>55</v>
      </c>
      <c r="N1" s="464"/>
      <c r="O1" s="461" t="s">
        <v>324</v>
      </c>
      <c r="P1" s="462"/>
      <c r="Q1" s="469" t="s">
        <v>59</v>
      </c>
      <c r="R1" s="470"/>
      <c r="S1" s="473" t="s">
        <v>287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89">
        <v>2</v>
      </c>
      <c r="C2" s="17"/>
      <c r="D2" s="18"/>
      <c r="E2" s="26"/>
      <c r="F2" s="86">
        <v>2</v>
      </c>
      <c r="G2" s="17"/>
      <c r="H2" s="18"/>
      <c r="I2" s="158"/>
      <c r="J2" s="174">
        <v>2</v>
      </c>
      <c r="K2" s="17"/>
      <c r="L2" s="161"/>
      <c r="M2" s="26"/>
      <c r="N2" s="171">
        <v>2</v>
      </c>
      <c r="O2" s="68"/>
      <c r="P2" s="179"/>
      <c r="Q2" s="26"/>
      <c r="R2" s="186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211</v>
      </c>
      <c r="B3" s="27">
        <f>6-1</f>
        <v>5</v>
      </c>
      <c r="C3" s="39" t="s">
        <v>117</v>
      </c>
      <c r="D3" s="28">
        <f>6-1-1</f>
        <v>4</v>
      </c>
      <c r="E3" s="165" t="s">
        <v>242</v>
      </c>
      <c r="F3" s="27">
        <f>6.5-1-1</f>
        <v>4.5</v>
      </c>
      <c r="G3" s="67" t="s">
        <v>174</v>
      </c>
      <c r="H3" s="28">
        <f>6+1</f>
        <v>7</v>
      </c>
      <c r="I3" s="159" t="s">
        <v>98</v>
      </c>
      <c r="J3" s="146">
        <f>5-1-1-2</f>
        <v>1</v>
      </c>
      <c r="K3" s="39" t="s">
        <v>361</v>
      </c>
      <c r="L3" s="38">
        <f>6-1-1</f>
        <v>4</v>
      </c>
      <c r="M3" s="165" t="s">
        <v>301</v>
      </c>
      <c r="N3" s="29">
        <f>6+1</f>
        <v>7</v>
      </c>
      <c r="O3" s="93" t="s">
        <v>62</v>
      </c>
      <c r="P3" s="58">
        <f>6+1</f>
        <v>7</v>
      </c>
      <c r="Q3" s="79" t="s">
        <v>166</v>
      </c>
      <c r="R3" s="27">
        <f>8-1-1</f>
        <v>6</v>
      </c>
      <c r="S3" s="39" t="s">
        <v>192</v>
      </c>
      <c r="T3" s="28">
        <f>5.5-1-1</f>
        <v>3.5</v>
      </c>
      <c r="U3" s="45"/>
      <c r="V3" s="45"/>
      <c r="W3" s="45"/>
      <c r="X3" s="45"/>
      <c r="Y3" s="45"/>
      <c r="Z3" s="45"/>
    </row>
    <row r="4" spans="1:26" ht="12.75">
      <c r="A4" s="315" t="s">
        <v>224</v>
      </c>
      <c r="B4" s="256">
        <v>7</v>
      </c>
      <c r="C4" s="39" t="s">
        <v>118</v>
      </c>
      <c r="D4" s="28">
        <f>5.5-0.5</f>
        <v>5</v>
      </c>
      <c r="E4" s="165" t="s">
        <v>308</v>
      </c>
      <c r="F4" s="27">
        <v>6.5</v>
      </c>
      <c r="G4" s="67" t="s">
        <v>190</v>
      </c>
      <c r="H4" s="28">
        <v>6</v>
      </c>
      <c r="I4" s="159" t="s">
        <v>101</v>
      </c>
      <c r="J4" s="146">
        <v>5.5</v>
      </c>
      <c r="K4" s="39" t="s">
        <v>278</v>
      </c>
      <c r="L4" s="38">
        <f>6.5-0.5</f>
        <v>6</v>
      </c>
      <c r="M4" s="165" t="s">
        <v>281</v>
      </c>
      <c r="N4" s="29">
        <v>7</v>
      </c>
      <c r="O4" s="93" t="s">
        <v>65</v>
      </c>
      <c r="P4" s="58">
        <v>6</v>
      </c>
      <c r="Q4" s="79" t="s">
        <v>269</v>
      </c>
      <c r="R4" s="27">
        <v>6</v>
      </c>
      <c r="S4" s="39" t="s">
        <v>204</v>
      </c>
      <c r="T4" s="28">
        <v>5.5</v>
      </c>
      <c r="U4" s="45"/>
      <c r="V4" s="45"/>
      <c r="W4" s="45"/>
      <c r="X4" s="45"/>
      <c r="Y4" s="45"/>
      <c r="Z4" s="45"/>
    </row>
    <row r="5" spans="1:26" ht="12.75">
      <c r="A5" s="79" t="s">
        <v>213</v>
      </c>
      <c r="B5" s="27">
        <f>5.5-0.5</f>
        <v>5</v>
      </c>
      <c r="C5" s="39" t="s">
        <v>120</v>
      </c>
      <c r="D5" s="169">
        <v>6.5</v>
      </c>
      <c r="E5" s="165" t="s">
        <v>243</v>
      </c>
      <c r="F5" s="27">
        <f>5-0.5</f>
        <v>4.5</v>
      </c>
      <c r="G5" s="67" t="s">
        <v>191</v>
      </c>
      <c r="H5" s="28">
        <f>6-0.5</f>
        <v>5.5</v>
      </c>
      <c r="I5" s="159" t="s">
        <v>100</v>
      </c>
      <c r="J5" s="146">
        <v>6.5</v>
      </c>
      <c r="K5" s="39" t="s">
        <v>91</v>
      </c>
      <c r="L5" s="38" t="s">
        <v>254</v>
      </c>
      <c r="M5" s="165" t="s">
        <v>138</v>
      </c>
      <c r="N5" s="29">
        <v>6.5</v>
      </c>
      <c r="O5" s="93" t="s">
        <v>285</v>
      </c>
      <c r="P5" s="58">
        <f>4-0.5</f>
        <v>3.5</v>
      </c>
      <c r="Q5" s="79" t="s">
        <v>349</v>
      </c>
      <c r="R5" s="27">
        <v>5</v>
      </c>
      <c r="S5" s="39" t="s">
        <v>193</v>
      </c>
      <c r="T5" s="28">
        <v>6.5</v>
      </c>
      <c r="U5" s="45"/>
      <c r="V5" s="45"/>
      <c r="W5" s="45"/>
      <c r="X5" s="45"/>
      <c r="Y5" s="45"/>
      <c r="Z5" s="45"/>
    </row>
    <row r="6" spans="1:26" ht="12.75">
      <c r="A6" s="79" t="s">
        <v>214</v>
      </c>
      <c r="B6" s="27">
        <v>5</v>
      </c>
      <c r="C6" s="39" t="s">
        <v>267</v>
      </c>
      <c r="D6" s="28">
        <v>6</v>
      </c>
      <c r="E6" s="165" t="s">
        <v>233</v>
      </c>
      <c r="F6" s="27" t="s">
        <v>254</v>
      </c>
      <c r="G6" s="67" t="s">
        <v>177</v>
      </c>
      <c r="H6" s="28">
        <v>6.5</v>
      </c>
      <c r="I6" s="159" t="s">
        <v>99</v>
      </c>
      <c r="J6" s="146">
        <v>6</v>
      </c>
      <c r="K6" s="39" t="s">
        <v>81</v>
      </c>
      <c r="L6" s="38" t="s">
        <v>254</v>
      </c>
      <c r="M6" s="165" t="s">
        <v>303</v>
      </c>
      <c r="N6" s="29">
        <v>6</v>
      </c>
      <c r="O6" s="93" t="s">
        <v>66</v>
      </c>
      <c r="P6" s="58" t="s">
        <v>254</v>
      </c>
      <c r="Q6" s="79" t="s">
        <v>167</v>
      </c>
      <c r="R6" s="27">
        <v>6</v>
      </c>
      <c r="S6" s="39" t="s">
        <v>209</v>
      </c>
      <c r="T6" s="28">
        <v>7</v>
      </c>
      <c r="U6" s="45"/>
      <c r="V6" s="45"/>
      <c r="W6" s="45"/>
      <c r="X6" s="45"/>
      <c r="Y6" s="45"/>
      <c r="Z6" s="45"/>
    </row>
    <row r="7" spans="1:26" ht="12.75">
      <c r="A7" s="79" t="s">
        <v>225</v>
      </c>
      <c r="B7" s="27">
        <v>6</v>
      </c>
      <c r="C7" s="39" t="s">
        <v>121</v>
      </c>
      <c r="D7" s="28">
        <v>5</v>
      </c>
      <c r="E7" s="165" t="s">
        <v>235</v>
      </c>
      <c r="F7" s="27" t="s">
        <v>254</v>
      </c>
      <c r="G7" s="67" t="s">
        <v>181</v>
      </c>
      <c r="H7" s="28">
        <v>5.5</v>
      </c>
      <c r="I7" s="159" t="s">
        <v>103</v>
      </c>
      <c r="J7" s="146">
        <v>4</v>
      </c>
      <c r="K7" s="39" t="s">
        <v>82</v>
      </c>
      <c r="L7" s="38">
        <f>6.5-0.5</f>
        <v>6</v>
      </c>
      <c r="M7" s="165" t="s">
        <v>141</v>
      </c>
      <c r="N7" s="29">
        <v>7.5</v>
      </c>
      <c r="O7" s="93" t="s">
        <v>70</v>
      </c>
      <c r="P7" s="58">
        <v>6.5</v>
      </c>
      <c r="Q7" s="79" t="s">
        <v>162</v>
      </c>
      <c r="R7" s="27">
        <v>6</v>
      </c>
      <c r="S7" s="39" t="s">
        <v>284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216</v>
      </c>
      <c r="B8" s="27">
        <v>6.5</v>
      </c>
      <c r="C8" s="39" t="s">
        <v>123</v>
      </c>
      <c r="D8" s="28">
        <f>4-1.5</f>
        <v>2.5</v>
      </c>
      <c r="E8" s="165" t="s">
        <v>238</v>
      </c>
      <c r="F8" s="27">
        <f>6-0.5</f>
        <v>5.5</v>
      </c>
      <c r="G8" s="67" t="s">
        <v>187</v>
      </c>
      <c r="H8" s="28">
        <f>7+3-0.5</f>
        <v>9.5</v>
      </c>
      <c r="I8" s="159" t="s">
        <v>105</v>
      </c>
      <c r="J8" s="146">
        <v>6</v>
      </c>
      <c r="K8" s="39" t="s">
        <v>83</v>
      </c>
      <c r="L8" s="38">
        <v>5.5</v>
      </c>
      <c r="M8" s="165" t="s">
        <v>179</v>
      </c>
      <c r="N8" s="29">
        <v>6</v>
      </c>
      <c r="O8" s="93" t="s">
        <v>75</v>
      </c>
      <c r="P8" s="58">
        <v>5.5</v>
      </c>
      <c r="Q8" s="79" t="s">
        <v>270</v>
      </c>
      <c r="R8" s="27">
        <v>6.5</v>
      </c>
      <c r="S8" s="39" t="s">
        <v>199</v>
      </c>
      <c r="T8" s="28">
        <f>6-0.5</f>
        <v>5.5</v>
      </c>
      <c r="U8" s="45"/>
      <c r="V8" s="45"/>
      <c r="W8" s="45"/>
      <c r="X8" s="45"/>
      <c r="Y8" s="45"/>
      <c r="Z8" s="45"/>
    </row>
    <row r="9" spans="1:26" ht="12.75">
      <c r="A9" s="79" t="s">
        <v>217</v>
      </c>
      <c r="B9" s="27" t="s">
        <v>254</v>
      </c>
      <c r="C9" s="39" t="s">
        <v>122</v>
      </c>
      <c r="D9" s="28">
        <v>5.5</v>
      </c>
      <c r="E9" s="165" t="s">
        <v>246</v>
      </c>
      <c r="F9" s="27">
        <v>6</v>
      </c>
      <c r="G9" s="67" t="s">
        <v>178</v>
      </c>
      <c r="H9" s="28">
        <f>5-0.5</f>
        <v>4.5</v>
      </c>
      <c r="I9" s="159" t="s">
        <v>102</v>
      </c>
      <c r="J9" s="146">
        <f>6.5+3</f>
        <v>9.5</v>
      </c>
      <c r="K9" s="39" t="s">
        <v>84</v>
      </c>
      <c r="L9" s="38">
        <f>6.5-0.5</f>
        <v>6</v>
      </c>
      <c r="M9" s="165" t="s">
        <v>143</v>
      </c>
      <c r="N9" s="29" t="s">
        <v>256</v>
      </c>
      <c r="O9" s="93" t="s">
        <v>292</v>
      </c>
      <c r="P9" s="58">
        <v>6.5</v>
      </c>
      <c r="Q9" s="79" t="s">
        <v>296</v>
      </c>
      <c r="R9" s="27">
        <v>6.5</v>
      </c>
      <c r="S9" s="39" t="s">
        <v>198</v>
      </c>
      <c r="T9" s="28">
        <v>6.5</v>
      </c>
      <c r="U9" s="45"/>
      <c r="V9" s="45"/>
      <c r="W9" s="45"/>
      <c r="X9" s="45"/>
      <c r="Y9" s="45"/>
      <c r="Z9" s="45"/>
    </row>
    <row r="10" spans="1:26" ht="12.75">
      <c r="A10" s="79" t="s">
        <v>218</v>
      </c>
      <c r="B10" s="27">
        <f>5-2</f>
        <v>3</v>
      </c>
      <c r="C10" s="39" t="s">
        <v>132</v>
      </c>
      <c r="D10" s="28">
        <v>6.5</v>
      </c>
      <c r="E10" s="165" t="s">
        <v>236</v>
      </c>
      <c r="F10" s="27" t="s">
        <v>256</v>
      </c>
      <c r="G10" s="67" t="s">
        <v>341</v>
      </c>
      <c r="H10" s="28">
        <v>6.5</v>
      </c>
      <c r="I10" s="159" t="s">
        <v>354</v>
      </c>
      <c r="J10" s="146">
        <f>4-0.5</f>
        <v>3.5</v>
      </c>
      <c r="K10" s="39" t="s">
        <v>307</v>
      </c>
      <c r="L10" s="38">
        <v>6</v>
      </c>
      <c r="M10" s="165" t="s">
        <v>149</v>
      </c>
      <c r="N10" s="29">
        <f>6-0.5</f>
        <v>5.5</v>
      </c>
      <c r="O10" s="93" t="s">
        <v>251</v>
      </c>
      <c r="P10" s="58">
        <v>5.5</v>
      </c>
      <c r="Q10" s="79" t="s">
        <v>295</v>
      </c>
      <c r="R10" s="27">
        <f>5.5-0.5</f>
        <v>5</v>
      </c>
      <c r="S10" s="39" t="s">
        <v>197</v>
      </c>
      <c r="T10" s="28">
        <f>6-0.5</f>
        <v>5.5</v>
      </c>
      <c r="U10" s="45"/>
      <c r="V10" s="45"/>
      <c r="W10" s="45"/>
      <c r="X10" s="45"/>
      <c r="Y10" s="45"/>
      <c r="Z10" s="45"/>
    </row>
    <row r="11" spans="1:26" ht="12.75">
      <c r="A11" s="79" t="s">
        <v>219</v>
      </c>
      <c r="B11" s="27">
        <f>7+3-0.5</f>
        <v>9.5</v>
      </c>
      <c r="C11" s="39" t="s">
        <v>344</v>
      </c>
      <c r="D11" s="28">
        <v>5.5</v>
      </c>
      <c r="E11" s="165" t="s">
        <v>239</v>
      </c>
      <c r="F11" s="27">
        <v>6</v>
      </c>
      <c r="G11" s="67" t="s">
        <v>189</v>
      </c>
      <c r="H11" s="28">
        <f>6+3-0.5</f>
        <v>8.5</v>
      </c>
      <c r="I11" s="159" t="s">
        <v>104</v>
      </c>
      <c r="J11" s="146">
        <f>6.5-0.5</f>
        <v>6</v>
      </c>
      <c r="K11" s="39" t="s">
        <v>279</v>
      </c>
      <c r="L11" s="38">
        <v>4</v>
      </c>
      <c r="M11" s="165" t="s">
        <v>144</v>
      </c>
      <c r="N11" s="29">
        <f>6+3</f>
        <v>9</v>
      </c>
      <c r="O11" s="93" t="s">
        <v>76</v>
      </c>
      <c r="P11" s="58">
        <f>7+3</f>
        <v>10</v>
      </c>
      <c r="Q11" s="79" t="s">
        <v>165</v>
      </c>
      <c r="R11" s="27">
        <v>6</v>
      </c>
      <c r="S11" s="39" t="s">
        <v>201</v>
      </c>
      <c r="T11" s="28">
        <v>5</v>
      </c>
      <c r="U11" s="45"/>
      <c r="V11" s="45"/>
      <c r="W11" s="45"/>
      <c r="X11" s="45"/>
      <c r="Y11" s="45"/>
      <c r="Z11" s="45"/>
    </row>
    <row r="12" spans="1:26" ht="12.75">
      <c r="A12" s="79" t="s">
        <v>228</v>
      </c>
      <c r="B12" s="27">
        <f>6-0.5</f>
        <v>5.5</v>
      </c>
      <c r="C12" s="39" t="s">
        <v>126</v>
      </c>
      <c r="D12" s="28">
        <v>4</v>
      </c>
      <c r="E12" s="165" t="s">
        <v>241</v>
      </c>
      <c r="F12" s="27">
        <f>6.5+3</f>
        <v>9.5</v>
      </c>
      <c r="G12" s="67" t="s">
        <v>184</v>
      </c>
      <c r="H12" s="28">
        <f>7.5+3</f>
        <v>10.5</v>
      </c>
      <c r="I12" s="159" t="s">
        <v>108</v>
      </c>
      <c r="J12" s="146">
        <v>5</v>
      </c>
      <c r="K12" s="39" t="s">
        <v>86</v>
      </c>
      <c r="L12" s="38">
        <v>5</v>
      </c>
      <c r="M12" s="165" t="s">
        <v>147</v>
      </c>
      <c r="N12" s="29">
        <v>5</v>
      </c>
      <c r="O12" s="93" t="s">
        <v>71</v>
      </c>
      <c r="P12" s="58">
        <f>6.5+3</f>
        <v>9.5</v>
      </c>
      <c r="Q12" s="79" t="s">
        <v>271</v>
      </c>
      <c r="R12" s="27">
        <f>7-0.5</f>
        <v>6.5</v>
      </c>
      <c r="S12" s="39" t="s">
        <v>282</v>
      </c>
      <c r="T12" s="28">
        <v>6</v>
      </c>
      <c r="U12" s="45"/>
      <c r="V12" s="45"/>
      <c r="W12" s="45"/>
      <c r="X12" s="45"/>
      <c r="Y12" s="45"/>
      <c r="Z12" s="45"/>
    </row>
    <row r="13" spans="1:26" ht="12.75">
      <c r="A13" s="79" t="s">
        <v>221</v>
      </c>
      <c r="B13" s="27" t="s">
        <v>254</v>
      </c>
      <c r="C13" s="39" t="s">
        <v>125</v>
      </c>
      <c r="D13" s="28">
        <v>5</v>
      </c>
      <c r="E13" s="165" t="s">
        <v>265</v>
      </c>
      <c r="F13" s="27">
        <v>6</v>
      </c>
      <c r="G13" s="67" t="s">
        <v>272</v>
      </c>
      <c r="H13" s="28">
        <v>6</v>
      </c>
      <c r="I13" s="159" t="s">
        <v>106</v>
      </c>
      <c r="J13" s="146" t="s">
        <v>254</v>
      </c>
      <c r="K13" s="39" t="s">
        <v>95</v>
      </c>
      <c r="L13" s="38">
        <v>6</v>
      </c>
      <c r="M13" s="165" t="s">
        <v>148</v>
      </c>
      <c r="N13" s="29">
        <v>6</v>
      </c>
      <c r="O13" s="93" t="s">
        <v>286</v>
      </c>
      <c r="P13" s="58">
        <v>6.5</v>
      </c>
      <c r="Q13" s="79" t="s">
        <v>164</v>
      </c>
      <c r="R13" s="27" t="s">
        <v>254</v>
      </c>
      <c r="S13" s="39" t="s">
        <v>347</v>
      </c>
      <c r="T13" s="28">
        <f>5-0.5</f>
        <v>4.5</v>
      </c>
      <c r="U13" s="45"/>
      <c r="V13" s="45"/>
      <c r="W13" s="45"/>
      <c r="X13" s="45"/>
      <c r="Y13" s="45"/>
      <c r="Z13" s="45"/>
    </row>
    <row r="14" spans="1:26" ht="12.75">
      <c r="A14" s="80"/>
      <c r="B14" s="30"/>
      <c r="C14" s="142"/>
      <c r="D14" s="32"/>
      <c r="E14" s="166"/>
      <c r="F14" s="30"/>
      <c r="G14" s="177"/>
      <c r="H14" s="31"/>
      <c r="I14" s="160"/>
      <c r="J14" s="147"/>
      <c r="K14" s="40"/>
      <c r="L14" s="32"/>
      <c r="M14" s="166"/>
      <c r="N14" s="33"/>
      <c r="O14" s="94"/>
      <c r="P14" s="95"/>
      <c r="Q14" s="80"/>
      <c r="R14" s="30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80" t="s">
        <v>222</v>
      </c>
      <c r="B15" s="30" t="s">
        <v>252</v>
      </c>
      <c r="C15" s="142" t="s">
        <v>128</v>
      </c>
      <c r="D15" s="32" t="s">
        <v>252</v>
      </c>
      <c r="E15" s="166" t="s">
        <v>264</v>
      </c>
      <c r="F15" s="30" t="s">
        <v>252</v>
      </c>
      <c r="G15" s="177" t="s">
        <v>274</v>
      </c>
      <c r="H15" s="31" t="s">
        <v>252</v>
      </c>
      <c r="I15" s="160" t="s">
        <v>297</v>
      </c>
      <c r="J15" s="147">
        <f>7+1</f>
        <v>8</v>
      </c>
      <c r="K15" s="40" t="s">
        <v>78</v>
      </c>
      <c r="L15" s="32" t="s">
        <v>252</v>
      </c>
      <c r="M15" s="166" t="s">
        <v>146</v>
      </c>
      <c r="N15" s="33">
        <f>6-1-1</f>
        <v>4</v>
      </c>
      <c r="O15" s="94" t="s">
        <v>72</v>
      </c>
      <c r="P15" s="95" t="s">
        <v>252</v>
      </c>
      <c r="Q15" s="80" t="s">
        <v>268</v>
      </c>
      <c r="R15" s="30">
        <f>6.5-1-1-1</f>
        <v>3.5</v>
      </c>
      <c r="S15" s="40" t="s">
        <v>283</v>
      </c>
      <c r="T15" s="31">
        <f>6.5-1</f>
        <v>5.5</v>
      </c>
      <c r="U15" s="45"/>
      <c r="V15" s="45"/>
      <c r="W15" s="45"/>
      <c r="X15" s="45"/>
      <c r="Y15" s="45"/>
      <c r="Z15" s="45"/>
    </row>
    <row r="16" spans="1:26" ht="12.75">
      <c r="A16" s="80" t="s">
        <v>464</v>
      </c>
      <c r="B16" s="30" t="s">
        <v>252</v>
      </c>
      <c r="C16" s="142" t="s">
        <v>127</v>
      </c>
      <c r="D16" s="32">
        <v>5.5</v>
      </c>
      <c r="E16" s="165" t="s">
        <v>309</v>
      </c>
      <c r="F16" s="27">
        <v>6.5</v>
      </c>
      <c r="G16" s="177" t="s">
        <v>182</v>
      </c>
      <c r="H16" s="31">
        <v>6.5</v>
      </c>
      <c r="I16" s="160" t="s">
        <v>111</v>
      </c>
      <c r="J16" s="147">
        <f>6-0.5</f>
        <v>5.5</v>
      </c>
      <c r="K16" s="39" t="s">
        <v>80</v>
      </c>
      <c r="L16" s="38">
        <f>6+3</f>
        <v>9</v>
      </c>
      <c r="M16" s="166" t="s">
        <v>154</v>
      </c>
      <c r="N16" s="33">
        <f>7+3</f>
        <v>10</v>
      </c>
      <c r="O16" s="121" t="s">
        <v>450</v>
      </c>
      <c r="P16" s="213" t="s">
        <v>252</v>
      </c>
      <c r="Q16" s="79" t="s">
        <v>338</v>
      </c>
      <c r="R16" s="27">
        <v>6</v>
      </c>
      <c r="S16" s="40" t="s">
        <v>202</v>
      </c>
      <c r="T16" s="31" t="s">
        <v>252</v>
      </c>
      <c r="U16" s="45"/>
      <c r="V16" s="45"/>
      <c r="W16" s="45"/>
      <c r="X16" s="45"/>
      <c r="Y16" s="45"/>
      <c r="Z16" s="45"/>
    </row>
    <row r="17" spans="1:26" ht="12.75">
      <c r="A17" s="79" t="s">
        <v>465</v>
      </c>
      <c r="B17" s="27">
        <f>6-0.5</f>
        <v>5.5</v>
      </c>
      <c r="C17" s="142" t="s">
        <v>133</v>
      </c>
      <c r="D17" s="32">
        <f>6-0.5</f>
        <v>5.5</v>
      </c>
      <c r="E17" s="166" t="s">
        <v>365</v>
      </c>
      <c r="F17" s="30" t="s">
        <v>252</v>
      </c>
      <c r="G17" s="177" t="s">
        <v>255</v>
      </c>
      <c r="H17" s="31">
        <v>6</v>
      </c>
      <c r="I17" s="178" t="s">
        <v>113</v>
      </c>
      <c r="J17" s="148">
        <v>5</v>
      </c>
      <c r="K17" s="39" t="s">
        <v>360</v>
      </c>
      <c r="L17" s="38">
        <v>5.5</v>
      </c>
      <c r="M17" s="166" t="s">
        <v>145</v>
      </c>
      <c r="N17" s="33" t="s">
        <v>252</v>
      </c>
      <c r="O17" s="94" t="s">
        <v>77</v>
      </c>
      <c r="P17" s="95">
        <f>6.5+3</f>
        <v>9.5</v>
      </c>
      <c r="Q17" s="80" t="s">
        <v>163</v>
      </c>
      <c r="R17" s="30">
        <v>5.5</v>
      </c>
      <c r="S17" s="40" t="s">
        <v>194</v>
      </c>
      <c r="T17" s="32">
        <v>6</v>
      </c>
      <c r="U17" s="45"/>
      <c r="V17" s="45"/>
      <c r="W17" s="45"/>
      <c r="X17" s="45"/>
      <c r="Y17" s="45"/>
      <c r="Z17" s="45"/>
    </row>
    <row r="18" spans="1:26" ht="12.75">
      <c r="A18" s="79" t="s">
        <v>466</v>
      </c>
      <c r="B18" s="27">
        <v>6</v>
      </c>
      <c r="C18" s="142" t="s">
        <v>276</v>
      </c>
      <c r="D18" s="32">
        <v>6.5</v>
      </c>
      <c r="E18" s="165" t="s">
        <v>237</v>
      </c>
      <c r="F18" s="29">
        <v>7</v>
      </c>
      <c r="G18" s="177" t="s">
        <v>362</v>
      </c>
      <c r="H18" s="31" t="s">
        <v>252</v>
      </c>
      <c r="I18" s="178" t="s">
        <v>467</v>
      </c>
      <c r="J18" s="148">
        <f>5.5-0.5</f>
        <v>5</v>
      </c>
      <c r="K18" s="40" t="s">
        <v>92</v>
      </c>
      <c r="L18" s="32">
        <v>6.5</v>
      </c>
      <c r="M18" s="165" t="s">
        <v>140</v>
      </c>
      <c r="N18" s="29">
        <v>6.5</v>
      </c>
      <c r="O18" s="121" t="s">
        <v>327</v>
      </c>
      <c r="P18" s="213">
        <v>6.5</v>
      </c>
      <c r="Q18" s="80" t="s">
        <v>171</v>
      </c>
      <c r="R18" s="30">
        <v>6.5</v>
      </c>
      <c r="S18" s="40" t="s">
        <v>195</v>
      </c>
      <c r="T18" s="32">
        <f>5.5+3</f>
        <v>8.5</v>
      </c>
      <c r="U18" s="45"/>
      <c r="V18" s="45"/>
      <c r="W18" s="45"/>
      <c r="X18" s="45"/>
      <c r="Y18" s="45"/>
      <c r="Z18" s="45"/>
    </row>
    <row r="19" spans="1:26" ht="12.75">
      <c r="A19" s="80" t="s">
        <v>356</v>
      </c>
      <c r="B19" s="30" t="s">
        <v>252</v>
      </c>
      <c r="C19" s="142" t="s">
        <v>345</v>
      </c>
      <c r="D19" s="32" t="s">
        <v>253</v>
      </c>
      <c r="E19" s="165" t="s">
        <v>310</v>
      </c>
      <c r="F19" s="29">
        <v>5</v>
      </c>
      <c r="G19" s="177" t="s">
        <v>150</v>
      </c>
      <c r="H19" s="32">
        <v>6</v>
      </c>
      <c r="I19" s="159" t="s">
        <v>107</v>
      </c>
      <c r="J19" s="146">
        <v>5.5</v>
      </c>
      <c r="K19" s="40" t="s">
        <v>85</v>
      </c>
      <c r="L19" s="32" t="s">
        <v>253</v>
      </c>
      <c r="M19" s="166" t="s">
        <v>302</v>
      </c>
      <c r="N19" s="33">
        <f>6.5-0.5</f>
        <v>6</v>
      </c>
      <c r="O19" s="94" t="s">
        <v>69</v>
      </c>
      <c r="P19" s="95">
        <v>7.5</v>
      </c>
      <c r="Q19" s="80" t="s">
        <v>172</v>
      </c>
      <c r="R19" s="33">
        <v>6</v>
      </c>
      <c r="S19" s="40" t="s">
        <v>339</v>
      </c>
      <c r="T19" s="32">
        <v>6.5</v>
      </c>
      <c r="U19" s="45"/>
      <c r="V19" s="45"/>
      <c r="W19" s="45"/>
      <c r="X19" s="45"/>
      <c r="Y19" s="45"/>
      <c r="Z19" s="45"/>
    </row>
    <row r="20" spans="1:26" ht="12.75">
      <c r="A20" s="80" t="s">
        <v>355</v>
      </c>
      <c r="B20" s="30" t="s">
        <v>252</v>
      </c>
      <c r="C20" s="142" t="s">
        <v>129</v>
      </c>
      <c r="D20" s="32">
        <v>6</v>
      </c>
      <c r="E20" s="166" t="s">
        <v>240</v>
      </c>
      <c r="F20" s="33">
        <v>6</v>
      </c>
      <c r="G20" s="246" t="s">
        <v>331</v>
      </c>
      <c r="H20" s="37">
        <v>6</v>
      </c>
      <c r="I20" s="178" t="s">
        <v>115</v>
      </c>
      <c r="J20" s="148" t="s">
        <v>253</v>
      </c>
      <c r="K20" s="40" t="s">
        <v>280</v>
      </c>
      <c r="L20" s="32" t="s">
        <v>252</v>
      </c>
      <c r="M20" s="166" t="s">
        <v>152</v>
      </c>
      <c r="N20" s="33">
        <v>6</v>
      </c>
      <c r="O20" s="93" t="s">
        <v>73</v>
      </c>
      <c r="P20" s="58">
        <v>5.5</v>
      </c>
      <c r="Q20" s="80" t="s">
        <v>158</v>
      </c>
      <c r="R20" s="33" t="s">
        <v>252</v>
      </c>
      <c r="S20" s="40" t="s">
        <v>335</v>
      </c>
      <c r="T20" s="32">
        <v>5</v>
      </c>
      <c r="U20" s="45"/>
      <c r="V20" s="45"/>
      <c r="W20" s="45"/>
      <c r="X20" s="45"/>
      <c r="Y20" s="45"/>
      <c r="Z20" s="45"/>
    </row>
    <row r="21" spans="1:26" ht="12.75">
      <c r="A21" s="80" t="s">
        <v>355</v>
      </c>
      <c r="B21" s="33" t="s">
        <v>252</v>
      </c>
      <c r="C21" s="142" t="s">
        <v>131</v>
      </c>
      <c r="D21" s="32">
        <v>5.5</v>
      </c>
      <c r="E21" s="166" t="s">
        <v>463</v>
      </c>
      <c r="F21" s="33" t="s">
        <v>253</v>
      </c>
      <c r="G21" s="246" t="s">
        <v>275</v>
      </c>
      <c r="H21" s="32">
        <v>5</v>
      </c>
      <c r="I21" s="160" t="s">
        <v>299</v>
      </c>
      <c r="J21" s="147" t="s">
        <v>253</v>
      </c>
      <c r="K21" s="40" t="s">
        <v>88</v>
      </c>
      <c r="L21" s="32">
        <v>5.5</v>
      </c>
      <c r="M21" s="166" t="s">
        <v>334</v>
      </c>
      <c r="N21" s="33" t="s">
        <v>252</v>
      </c>
      <c r="O21" s="94" t="s">
        <v>63</v>
      </c>
      <c r="P21" s="95">
        <f>5-1.5</f>
        <v>3.5</v>
      </c>
      <c r="Q21" s="80" t="s">
        <v>157</v>
      </c>
      <c r="R21" s="33">
        <v>5</v>
      </c>
      <c r="S21" s="40" t="s">
        <v>206</v>
      </c>
      <c r="T21" s="32">
        <v>6</v>
      </c>
      <c r="U21" s="45"/>
      <c r="V21" s="45"/>
      <c r="W21" s="45"/>
      <c r="X21" s="45"/>
      <c r="Y21" s="45"/>
      <c r="Z21" s="45"/>
    </row>
    <row r="22" spans="1:26" ht="12.75">
      <c r="A22" s="79" t="s">
        <v>229</v>
      </c>
      <c r="B22" s="29">
        <v>0</v>
      </c>
      <c r="C22" s="143" t="s">
        <v>325</v>
      </c>
      <c r="D22" s="38">
        <v>1</v>
      </c>
      <c r="E22" s="79" t="s">
        <v>249</v>
      </c>
      <c r="F22" s="29">
        <v>1</v>
      </c>
      <c r="G22" s="39" t="s">
        <v>257</v>
      </c>
      <c r="H22" s="38">
        <v>1</v>
      </c>
      <c r="I22" s="159" t="s">
        <v>116</v>
      </c>
      <c r="J22" s="146">
        <v>-1</v>
      </c>
      <c r="K22" s="39" t="s">
        <v>96</v>
      </c>
      <c r="L22" s="38">
        <v>0.5</v>
      </c>
      <c r="M22" s="79" t="s">
        <v>153</v>
      </c>
      <c r="N22" s="29">
        <v>1</v>
      </c>
      <c r="O22" s="93" t="s">
        <v>97</v>
      </c>
      <c r="P22" s="58">
        <v>-1</v>
      </c>
      <c r="Q22" s="79" t="s">
        <v>173</v>
      </c>
      <c r="R22" s="184">
        <v>1</v>
      </c>
      <c r="S22" s="39" t="s">
        <v>210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34"/>
      <c r="D23" s="32"/>
      <c r="E23" s="35"/>
      <c r="F23" s="33"/>
      <c r="G23" s="40"/>
      <c r="H23" s="32"/>
      <c r="I23" s="160"/>
      <c r="J23" s="147"/>
      <c r="K23" s="40"/>
      <c r="L23" s="32"/>
      <c r="M23" s="80"/>
      <c r="N23" s="33"/>
      <c r="O23" s="94"/>
      <c r="P23" s="95"/>
      <c r="Q23" s="80"/>
      <c r="R23" s="33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303">
        <f>B2+B3+B4+B5+B6+B7+B8+B17+B10+B11+B12+B18+B22</f>
        <v>66</v>
      </c>
      <c r="C24" s="17"/>
      <c r="D24" s="279">
        <f>D2+D3+D4+D5+D6+D7+D8+D9+D10+D11+D12+D13+D22</f>
        <v>56.5</v>
      </c>
      <c r="E24" s="26"/>
      <c r="F24" s="99">
        <f>F2+F3+F4+F5+F16+F18+F8+F9+F19+F11+F12+F13+F22</f>
        <v>70</v>
      </c>
      <c r="G24" s="17"/>
      <c r="H24" s="167">
        <f>H2+H3+H4+H5+H6+H7+H8+H9+H10+H11+H12+H13+H22</f>
        <v>77</v>
      </c>
      <c r="I24" s="158"/>
      <c r="J24" s="311">
        <f>J2+J3+J4+J5+J6+J7+J8+J9+J10+J11+J12+J19+J22</f>
        <v>59.5</v>
      </c>
      <c r="K24" s="17"/>
      <c r="L24" s="283">
        <f>L2+L3+L4+L16+L17+L7+L8+L9+L10+L11+L12+L13+L22</f>
        <v>63.5</v>
      </c>
      <c r="M24" s="26"/>
      <c r="N24" s="316">
        <f>N2+N3+N4+N5+N6+N7+N8+N18+N10+N11+N12+N13+N22</f>
        <v>75</v>
      </c>
      <c r="O24" s="68"/>
      <c r="P24" s="141">
        <f>P2+P3+P4+P5+P20+P7+P8+P9+P10+P11+P12+P13+P22</f>
        <v>71</v>
      </c>
      <c r="Q24" s="26"/>
      <c r="R24" s="185">
        <f>R2+R3+R4+R5+R6+R7+R8+R9+R10+R11+R12+R16+R22</f>
        <v>68.5</v>
      </c>
      <c r="S24" s="17"/>
      <c r="T24" s="100">
        <f>T2+T3+T4+T5+T6+T7+T8+T9+T10+T11+T12+T13+T22</f>
        <v>61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 t="s">
        <v>468</v>
      </c>
      <c r="C25" s="17"/>
      <c r="D25" s="23"/>
      <c r="E25" s="26"/>
      <c r="F25" s="77"/>
      <c r="G25" s="17"/>
      <c r="H25" s="23"/>
      <c r="I25" s="158"/>
      <c r="J25" s="314"/>
      <c r="K25" s="307"/>
      <c r="L25" s="23"/>
      <c r="M25" s="306"/>
      <c r="N25" s="77"/>
      <c r="O25" s="312"/>
      <c r="P25" s="13"/>
      <c r="Q25" s="306"/>
      <c r="R25" s="77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87"/>
      <c r="B26" s="164">
        <v>0</v>
      </c>
      <c r="C26" s="42"/>
      <c r="D26" s="313">
        <v>0</v>
      </c>
      <c r="E26" s="81"/>
      <c r="F26" s="44">
        <v>1</v>
      </c>
      <c r="G26" s="53"/>
      <c r="H26" s="168">
        <v>3</v>
      </c>
      <c r="I26" s="97"/>
      <c r="J26" s="98">
        <v>0</v>
      </c>
      <c r="K26" s="82"/>
      <c r="L26" s="43">
        <v>0</v>
      </c>
      <c r="M26" s="50"/>
      <c r="N26" s="84">
        <v>2</v>
      </c>
      <c r="O26" s="139"/>
      <c r="P26" s="140">
        <v>2</v>
      </c>
      <c r="Q26" s="233"/>
      <c r="R26" s="60">
        <v>1</v>
      </c>
      <c r="S26" s="46"/>
      <c r="T26" s="41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C1:D1"/>
    <mergeCell ref="A1:B1"/>
    <mergeCell ref="G1:H1"/>
    <mergeCell ref="E1:F1"/>
    <mergeCell ref="S1:T1"/>
    <mergeCell ref="Q1:R1"/>
    <mergeCell ref="K1:L1"/>
    <mergeCell ref="I1:J1"/>
    <mergeCell ref="O1:P1"/>
    <mergeCell ref="M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12.421875" style="0" bestFit="1" customWidth="1"/>
    <col min="4" max="4" width="5.00390625" style="0" bestFit="1" customWidth="1"/>
    <col min="5" max="5" width="13.00390625" style="0" customWidth="1"/>
    <col min="6" max="6" width="4.8515625" style="0" customWidth="1"/>
    <col min="7" max="7" width="12.28125" style="0" customWidth="1"/>
    <col min="8" max="8" width="4.8515625" style="0" bestFit="1" customWidth="1"/>
    <col min="9" max="9" width="11.7109375" style="0" bestFit="1" customWidth="1"/>
    <col min="10" max="10" width="4.8515625" style="0" bestFit="1" customWidth="1"/>
    <col min="11" max="11" width="12.57421875" style="0" bestFit="1" customWidth="1"/>
    <col min="12" max="12" width="5.00390625" style="0" bestFit="1" customWidth="1"/>
    <col min="13" max="13" width="13.28125" style="0" bestFit="1" customWidth="1"/>
    <col min="14" max="14" width="5.00390625" style="0" bestFit="1" customWidth="1"/>
    <col min="15" max="15" width="11.7109375" style="0" bestFit="1" customWidth="1"/>
    <col min="16" max="16" width="4.421875" style="0" bestFit="1" customWidth="1"/>
    <col min="17" max="17" width="15.140625" style="0" bestFit="1" customWidth="1"/>
    <col min="18" max="18" width="4.8515625" style="0" bestFit="1" customWidth="1"/>
    <col min="19" max="19" width="13.421875" style="0" bestFit="1" customWidth="1"/>
    <col min="20" max="20" width="4.8515625" style="0" bestFit="1" customWidth="1"/>
  </cols>
  <sheetData>
    <row r="1" spans="1:26" ht="13.5" thickBot="1">
      <c r="A1" s="455" t="s">
        <v>54</v>
      </c>
      <c r="B1" s="456"/>
      <c r="C1" s="465" t="s">
        <v>352</v>
      </c>
      <c r="D1" s="466"/>
      <c r="E1" s="467" t="s">
        <v>58</v>
      </c>
      <c r="F1" s="468"/>
      <c r="G1" s="459" t="s">
        <v>336</v>
      </c>
      <c r="H1" s="460"/>
      <c r="I1" s="457" t="s">
        <v>56</v>
      </c>
      <c r="J1" s="458"/>
      <c r="K1" s="461" t="s">
        <v>337</v>
      </c>
      <c r="L1" s="462"/>
      <c r="M1" s="471" t="s">
        <v>57</v>
      </c>
      <c r="N1" s="472"/>
      <c r="O1" s="469" t="s">
        <v>474</v>
      </c>
      <c r="P1" s="470"/>
      <c r="Q1" s="473" t="s">
        <v>287</v>
      </c>
      <c r="R1" s="474"/>
      <c r="S1" s="463" t="s">
        <v>55</v>
      </c>
      <c r="T1" s="464"/>
      <c r="U1" s="45"/>
      <c r="V1" s="45"/>
      <c r="W1" s="45"/>
      <c r="X1" s="45"/>
      <c r="Y1" s="45"/>
      <c r="Z1" s="45"/>
    </row>
    <row r="2" spans="1:26" ht="12.75">
      <c r="A2" s="26"/>
      <c r="B2" s="232">
        <v>2</v>
      </c>
      <c r="C2" s="17"/>
      <c r="D2" s="18"/>
      <c r="E2" s="26"/>
      <c r="F2" s="89">
        <v>2</v>
      </c>
      <c r="G2" s="68"/>
      <c r="H2" s="179"/>
      <c r="I2" s="26"/>
      <c r="J2" s="85">
        <v>2</v>
      </c>
      <c r="K2" s="68"/>
      <c r="L2" s="179"/>
      <c r="M2" s="26"/>
      <c r="N2" s="55">
        <v>2</v>
      </c>
      <c r="O2" s="17"/>
      <c r="P2" s="161"/>
      <c r="Q2" s="26"/>
      <c r="R2" s="172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5.5-1-1-1</f>
        <v>2.5</v>
      </c>
      <c r="C3" s="67" t="s">
        <v>242</v>
      </c>
      <c r="D3" s="28">
        <f>6+1</f>
        <v>7</v>
      </c>
      <c r="E3" s="79" t="s">
        <v>211</v>
      </c>
      <c r="F3" s="27">
        <f>6+1</f>
        <v>7</v>
      </c>
      <c r="G3" s="93" t="s">
        <v>297</v>
      </c>
      <c r="H3" s="58">
        <f>7.5-1</f>
        <v>6.5</v>
      </c>
      <c r="I3" s="332" t="s">
        <v>361</v>
      </c>
      <c r="J3" s="273">
        <v>2</v>
      </c>
      <c r="K3" s="93" t="s">
        <v>72</v>
      </c>
      <c r="L3" s="58" t="s">
        <v>254</v>
      </c>
      <c r="M3" s="165" t="s">
        <v>174</v>
      </c>
      <c r="N3" s="27">
        <f>6.5-1</f>
        <v>5.5</v>
      </c>
      <c r="O3" s="67" t="s">
        <v>268</v>
      </c>
      <c r="P3" s="28">
        <f>7+1-0.5</f>
        <v>7.5</v>
      </c>
      <c r="Q3" s="79" t="s">
        <v>283</v>
      </c>
      <c r="R3" s="27">
        <f>7+3-1</f>
        <v>9</v>
      </c>
      <c r="S3" s="67" t="s">
        <v>146</v>
      </c>
      <c r="T3" s="38">
        <f>6-1-1</f>
        <v>4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>
        <v>5</v>
      </c>
      <c r="C4" s="67" t="s">
        <v>232</v>
      </c>
      <c r="D4" s="28">
        <v>5</v>
      </c>
      <c r="E4" s="79" t="s">
        <v>212</v>
      </c>
      <c r="F4" s="27" t="s">
        <v>254</v>
      </c>
      <c r="G4" s="93" t="s">
        <v>101</v>
      </c>
      <c r="H4" s="58">
        <v>6.5</v>
      </c>
      <c r="I4" s="39" t="s">
        <v>278</v>
      </c>
      <c r="J4" s="29">
        <v>6</v>
      </c>
      <c r="K4" s="93" t="s">
        <v>74</v>
      </c>
      <c r="L4" s="58">
        <v>6.5</v>
      </c>
      <c r="M4" s="165" t="s">
        <v>177</v>
      </c>
      <c r="N4" s="27">
        <v>5.5</v>
      </c>
      <c r="O4" s="67" t="s">
        <v>269</v>
      </c>
      <c r="P4" s="28">
        <v>6</v>
      </c>
      <c r="Q4" s="79" t="s">
        <v>193</v>
      </c>
      <c r="R4" s="27">
        <v>5.5</v>
      </c>
      <c r="S4" s="67" t="s">
        <v>281</v>
      </c>
      <c r="T4" s="38">
        <v>5.5</v>
      </c>
      <c r="U4" s="45"/>
      <c r="V4" s="45"/>
      <c r="W4" s="45"/>
      <c r="X4" s="45"/>
      <c r="Y4" s="45"/>
      <c r="Z4" s="45"/>
    </row>
    <row r="5" spans="1:26" ht="12.75">
      <c r="A5" s="79" t="s">
        <v>120</v>
      </c>
      <c r="B5" s="48">
        <v>6.5</v>
      </c>
      <c r="C5" s="67" t="s">
        <v>308</v>
      </c>
      <c r="D5" s="28">
        <v>6</v>
      </c>
      <c r="E5" s="79" t="s">
        <v>326</v>
      </c>
      <c r="F5" s="27">
        <v>6.5</v>
      </c>
      <c r="G5" s="93" t="s">
        <v>100</v>
      </c>
      <c r="H5" s="58">
        <v>6</v>
      </c>
      <c r="I5" s="39" t="s">
        <v>91</v>
      </c>
      <c r="J5" s="29">
        <f>5-0.5</f>
        <v>4.5</v>
      </c>
      <c r="K5" s="93" t="s">
        <v>285</v>
      </c>
      <c r="L5" s="58">
        <f>5.5-0.5</f>
        <v>5</v>
      </c>
      <c r="M5" s="165" t="s">
        <v>331</v>
      </c>
      <c r="N5" s="27">
        <v>5</v>
      </c>
      <c r="O5" s="67" t="s">
        <v>158</v>
      </c>
      <c r="P5" s="28" t="s">
        <v>254</v>
      </c>
      <c r="Q5" s="79" t="s">
        <v>204</v>
      </c>
      <c r="R5" s="27">
        <v>6</v>
      </c>
      <c r="S5" s="67" t="s">
        <v>152</v>
      </c>
      <c r="T5" s="38">
        <v>6.5</v>
      </c>
      <c r="U5" s="45"/>
      <c r="V5" s="45"/>
      <c r="W5" s="45"/>
      <c r="X5" s="45"/>
      <c r="Y5" s="45"/>
      <c r="Z5" s="45"/>
    </row>
    <row r="6" spans="1:26" ht="12.75">
      <c r="A6" s="79" t="s">
        <v>266</v>
      </c>
      <c r="B6" s="27">
        <v>5.5</v>
      </c>
      <c r="C6" s="67" t="s">
        <v>309</v>
      </c>
      <c r="D6" s="28">
        <v>6.5</v>
      </c>
      <c r="E6" s="79" t="s">
        <v>214</v>
      </c>
      <c r="F6" s="27">
        <v>5.5</v>
      </c>
      <c r="G6" s="93" t="s">
        <v>99</v>
      </c>
      <c r="H6" s="58">
        <v>6</v>
      </c>
      <c r="I6" s="39" t="s">
        <v>81</v>
      </c>
      <c r="J6" s="29" t="s">
        <v>254</v>
      </c>
      <c r="K6" s="93" t="s">
        <v>73</v>
      </c>
      <c r="L6" s="58">
        <v>5.5</v>
      </c>
      <c r="M6" s="165" t="s">
        <v>275</v>
      </c>
      <c r="N6" s="27">
        <f>6-0.5</f>
        <v>5.5</v>
      </c>
      <c r="O6" s="67" t="s">
        <v>167</v>
      </c>
      <c r="P6" s="28">
        <v>6</v>
      </c>
      <c r="Q6" s="79" t="s">
        <v>209</v>
      </c>
      <c r="R6" s="27">
        <v>6</v>
      </c>
      <c r="S6" s="67" t="s">
        <v>138</v>
      </c>
      <c r="T6" s="38">
        <f>6-0.5</f>
        <v>5.5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f>6-0.5</f>
        <v>5.5</v>
      </c>
      <c r="C7" s="67" t="s">
        <v>243</v>
      </c>
      <c r="D7" s="28">
        <v>5</v>
      </c>
      <c r="E7" s="79" t="s">
        <v>215</v>
      </c>
      <c r="F7" s="27">
        <v>6</v>
      </c>
      <c r="G7" s="93" t="s">
        <v>103</v>
      </c>
      <c r="H7" s="58">
        <v>6</v>
      </c>
      <c r="I7" s="39" t="s">
        <v>82</v>
      </c>
      <c r="J7" s="29">
        <v>6.5</v>
      </c>
      <c r="K7" s="93" t="s">
        <v>65</v>
      </c>
      <c r="L7" s="58">
        <f>6.5+3</f>
        <v>9.5</v>
      </c>
      <c r="M7" s="165" t="s">
        <v>188</v>
      </c>
      <c r="N7" s="27">
        <v>5.5</v>
      </c>
      <c r="O7" s="67" t="s">
        <v>170</v>
      </c>
      <c r="P7" s="28">
        <f>6-0.5</f>
        <v>5.5</v>
      </c>
      <c r="Q7" s="79" t="s">
        <v>290</v>
      </c>
      <c r="R7" s="27">
        <v>6</v>
      </c>
      <c r="S7" s="67" t="s">
        <v>343</v>
      </c>
      <c r="T7" s="38">
        <v>5.5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>
        <v>6</v>
      </c>
      <c r="C8" s="67" t="s">
        <v>237</v>
      </c>
      <c r="D8" s="28">
        <v>6</v>
      </c>
      <c r="E8" s="79" t="s">
        <v>216</v>
      </c>
      <c r="F8" s="27">
        <f>5.5-0.5</f>
        <v>5</v>
      </c>
      <c r="G8" s="93" t="s">
        <v>105</v>
      </c>
      <c r="H8" s="58">
        <v>7.5</v>
      </c>
      <c r="I8" s="39" t="s">
        <v>83</v>
      </c>
      <c r="J8" s="29">
        <f>7+3</f>
        <v>10</v>
      </c>
      <c r="K8" s="93" t="s">
        <v>70</v>
      </c>
      <c r="L8" s="58">
        <v>6.5</v>
      </c>
      <c r="M8" s="165" t="s">
        <v>341</v>
      </c>
      <c r="N8" s="27">
        <v>7</v>
      </c>
      <c r="O8" s="67" t="s">
        <v>160</v>
      </c>
      <c r="P8" s="28">
        <v>6.5</v>
      </c>
      <c r="Q8" s="79" t="s">
        <v>198</v>
      </c>
      <c r="R8" s="27">
        <v>5.5</v>
      </c>
      <c r="S8" s="67" t="s">
        <v>149</v>
      </c>
      <c r="T8" s="38">
        <f>6-0.5</f>
        <v>5.5</v>
      </c>
      <c r="U8" s="45"/>
      <c r="V8" s="45"/>
      <c r="W8" s="45"/>
      <c r="X8" s="45"/>
      <c r="Y8" s="45"/>
      <c r="Z8" s="45"/>
    </row>
    <row r="9" spans="1:26" ht="12.75">
      <c r="A9" s="79" t="s">
        <v>122</v>
      </c>
      <c r="B9" s="27">
        <v>6</v>
      </c>
      <c r="C9" s="67" t="s">
        <v>236</v>
      </c>
      <c r="D9" s="28" t="s">
        <v>254</v>
      </c>
      <c r="E9" s="79" t="s">
        <v>217</v>
      </c>
      <c r="F9" s="27" t="s">
        <v>254</v>
      </c>
      <c r="G9" s="93" t="s">
        <v>102</v>
      </c>
      <c r="H9" s="58">
        <v>6</v>
      </c>
      <c r="I9" s="39" t="s">
        <v>84</v>
      </c>
      <c r="J9" s="29">
        <v>6.5</v>
      </c>
      <c r="K9" s="93" t="s">
        <v>68</v>
      </c>
      <c r="L9" s="58">
        <v>7</v>
      </c>
      <c r="M9" s="165" t="s">
        <v>187</v>
      </c>
      <c r="N9" s="27">
        <f>7-2</f>
        <v>5</v>
      </c>
      <c r="O9" s="67" t="s">
        <v>162</v>
      </c>
      <c r="P9" s="28">
        <v>5</v>
      </c>
      <c r="Q9" s="79" t="s">
        <v>339</v>
      </c>
      <c r="R9" s="27">
        <f>4.5-1.5</f>
        <v>3</v>
      </c>
      <c r="S9" s="67" t="s">
        <v>179</v>
      </c>
      <c r="T9" s="38">
        <f>5-0.5</f>
        <v>4.5</v>
      </c>
      <c r="U9" s="45"/>
      <c r="V9" s="45"/>
      <c r="W9" s="45"/>
      <c r="X9" s="45"/>
      <c r="Y9" s="45"/>
      <c r="Z9" s="45"/>
    </row>
    <row r="10" spans="1:26" ht="12.75">
      <c r="A10" s="79" t="s">
        <v>133</v>
      </c>
      <c r="B10" s="27" t="s">
        <v>254</v>
      </c>
      <c r="C10" s="67" t="s">
        <v>246</v>
      </c>
      <c r="D10" s="28">
        <f>5.5-0.5</f>
        <v>5</v>
      </c>
      <c r="E10" s="79" t="s">
        <v>218</v>
      </c>
      <c r="F10" s="27">
        <f>5-0.5</f>
        <v>4.5</v>
      </c>
      <c r="G10" s="93" t="s">
        <v>113</v>
      </c>
      <c r="H10" s="58">
        <v>7</v>
      </c>
      <c r="I10" s="39" t="s">
        <v>307</v>
      </c>
      <c r="J10" s="29">
        <v>6.5</v>
      </c>
      <c r="K10" s="93" t="s">
        <v>75</v>
      </c>
      <c r="L10" s="58">
        <v>5.5</v>
      </c>
      <c r="M10" s="165" t="s">
        <v>181</v>
      </c>
      <c r="N10" s="27">
        <f>6.5+3</f>
        <v>9.5</v>
      </c>
      <c r="O10" s="67" t="s">
        <v>270</v>
      </c>
      <c r="P10" s="28">
        <v>7</v>
      </c>
      <c r="Q10" s="79" t="s">
        <v>199</v>
      </c>
      <c r="R10" s="27">
        <v>6</v>
      </c>
      <c r="S10" s="67" t="s">
        <v>140</v>
      </c>
      <c r="T10" s="38" t="s">
        <v>254</v>
      </c>
      <c r="U10" s="45"/>
      <c r="V10" s="45"/>
      <c r="W10" s="45"/>
      <c r="X10" s="45"/>
      <c r="Y10" s="45"/>
      <c r="Z10" s="45"/>
    </row>
    <row r="11" spans="1:26" ht="12.75">
      <c r="A11" s="79" t="s">
        <v>127</v>
      </c>
      <c r="B11" s="27">
        <f>6.5+3</f>
        <v>9.5</v>
      </c>
      <c r="C11" s="67" t="s">
        <v>239</v>
      </c>
      <c r="D11" s="28">
        <f>5.5-2</f>
        <v>3.5</v>
      </c>
      <c r="E11" s="79" t="s">
        <v>219</v>
      </c>
      <c r="F11" s="27">
        <f>7+3</f>
        <v>10</v>
      </c>
      <c r="G11" s="93" t="s">
        <v>104</v>
      </c>
      <c r="H11" s="58">
        <v>5</v>
      </c>
      <c r="I11" s="39" t="s">
        <v>279</v>
      </c>
      <c r="J11" s="29">
        <v>6</v>
      </c>
      <c r="K11" s="93" t="s">
        <v>76</v>
      </c>
      <c r="L11" s="58">
        <f>5.5+3</f>
        <v>8.5</v>
      </c>
      <c r="M11" s="165" t="s">
        <v>182</v>
      </c>
      <c r="N11" s="27">
        <f>5-0.5</f>
        <v>4.5</v>
      </c>
      <c r="O11" s="67" t="s">
        <v>171</v>
      </c>
      <c r="P11" s="28">
        <v>6</v>
      </c>
      <c r="Q11" s="79" t="s">
        <v>201</v>
      </c>
      <c r="R11" s="27">
        <f>5.5+2</f>
        <v>7.5</v>
      </c>
      <c r="S11" s="67" t="s">
        <v>300</v>
      </c>
      <c r="T11" s="38">
        <v>7</v>
      </c>
      <c r="U11" s="45"/>
      <c r="V11" s="45"/>
      <c r="W11" s="45"/>
      <c r="X11" s="45"/>
      <c r="Y11" s="45"/>
      <c r="Z11" s="45"/>
    </row>
    <row r="12" spans="1:26" ht="12.75">
      <c r="A12" s="79" t="s">
        <v>125</v>
      </c>
      <c r="B12" s="27">
        <f>4.5-0.5</f>
        <v>4</v>
      </c>
      <c r="C12" s="67" t="s">
        <v>263</v>
      </c>
      <c r="D12" s="28">
        <v>6</v>
      </c>
      <c r="E12" s="79" t="s">
        <v>220</v>
      </c>
      <c r="F12" s="27">
        <f>7.5+3+2-0.5</f>
        <v>12</v>
      </c>
      <c r="G12" s="93" t="s">
        <v>108</v>
      </c>
      <c r="H12" s="58">
        <v>5.5</v>
      </c>
      <c r="I12" s="39" t="s">
        <v>86</v>
      </c>
      <c r="J12" s="29">
        <v>4.5</v>
      </c>
      <c r="K12" s="93" t="s">
        <v>71</v>
      </c>
      <c r="L12" s="58">
        <f>7.5+3+3</f>
        <v>13.5</v>
      </c>
      <c r="M12" s="165" t="s">
        <v>273</v>
      </c>
      <c r="N12" s="27">
        <v>5</v>
      </c>
      <c r="O12" s="67" t="s">
        <v>165</v>
      </c>
      <c r="P12" s="28">
        <v>6</v>
      </c>
      <c r="Q12" s="79" t="s">
        <v>282</v>
      </c>
      <c r="R12" s="27">
        <v>6</v>
      </c>
      <c r="S12" s="67" t="s">
        <v>147</v>
      </c>
      <c r="T12" s="38">
        <v>6</v>
      </c>
      <c r="U12" s="45"/>
      <c r="V12" s="45"/>
      <c r="W12" s="45"/>
      <c r="X12" s="45"/>
      <c r="Y12" s="45"/>
      <c r="Z12" s="45"/>
    </row>
    <row r="13" spans="1:26" ht="12.75">
      <c r="A13" s="79" t="s">
        <v>126</v>
      </c>
      <c r="B13" s="27">
        <v>6</v>
      </c>
      <c r="C13" s="67" t="s">
        <v>265</v>
      </c>
      <c r="D13" s="28">
        <v>5.5</v>
      </c>
      <c r="E13" s="79" t="s">
        <v>221</v>
      </c>
      <c r="F13" s="27">
        <f>7+3-0.5</f>
        <v>9.5</v>
      </c>
      <c r="G13" s="93" t="s">
        <v>106</v>
      </c>
      <c r="H13" s="58">
        <v>4.5</v>
      </c>
      <c r="I13" s="39" t="s">
        <v>95</v>
      </c>
      <c r="J13" s="29" t="s">
        <v>254</v>
      </c>
      <c r="K13" s="93" t="s">
        <v>329</v>
      </c>
      <c r="L13" s="58">
        <f>6+3</f>
        <v>9</v>
      </c>
      <c r="M13" s="165" t="s">
        <v>184</v>
      </c>
      <c r="N13" s="27">
        <v>5</v>
      </c>
      <c r="O13" s="67" t="s">
        <v>271</v>
      </c>
      <c r="P13" s="28">
        <v>6.5</v>
      </c>
      <c r="Q13" s="79" t="s">
        <v>347</v>
      </c>
      <c r="R13" s="27">
        <v>5</v>
      </c>
      <c r="S13" s="67" t="s">
        <v>144</v>
      </c>
      <c r="T13" s="330">
        <f>7.5+3+3</f>
        <v>13.5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177"/>
      <c r="D14" s="31"/>
      <c r="E14" s="80"/>
      <c r="F14" s="30"/>
      <c r="G14" s="94"/>
      <c r="H14" s="95"/>
      <c r="I14" s="40"/>
      <c r="J14" s="33"/>
      <c r="K14" s="94"/>
      <c r="L14" s="95"/>
      <c r="M14" s="166"/>
      <c r="N14" s="30"/>
      <c r="O14" s="177"/>
      <c r="P14" s="31"/>
      <c r="Q14" s="80"/>
      <c r="R14" s="30"/>
      <c r="S14" s="177"/>
      <c r="T14" s="32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177" t="s">
        <v>264</v>
      </c>
      <c r="D15" s="31" t="s">
        <v>252</v>
      </c>
      <c r="E15" s="80" t="s">
        <v>475</v>
      </c>
      <c r="F15" s="30" t="s">
        <v>252</v>
      </c>
      <c r="G15" s="94" t="s">
        <v>98</v>
      </c>
      <c r="H15" s="95">
        <f>5-1-1-2</f>
        <v>1</v>
      </c>
      <c r="I15" s="40" t="s">
        <v>78</v>
      </c>
      <c r="J15" s="33" t="s">
        <v>252</v>
      </c>
      <c r="K15" s="93" t="s">
        <v>476</v>
      </c>
      <c r="L15" s="58">
        <f>6-2</f>
        <v>4</v>
      </c>
      <c r="M15" s="166" t="s">
        <v>274</v>
      </c>
      <c r="N15" s="30" t="s">
        <v>252</v>
      </c>
      <c r="O15" s="177" t="s">
        <v>166</v>
      </c>
      <c r="P15" s="31">
        <f>6-1</f>
        <v>5</v>
      </c>
      <c r="Q15" s="80" t="s">
        <v>203</v>
      </c>
      <c r="R15" s="30">
        <f>7-1</f>
        <v>6</v>
      </c>
      <c r="S15" s="177" t="s">
        <v>301</v>
      </c>
      <c r="T15" s="32">
        <f>6-1</f>
        <v>5</v>
      </c>
      <c r="U15" s="45"/>
      <c r="V15" s="45"/>
      <c r="W15" s="45"/>
      <c r="X15" s="45"/>
      <c r="Y15" s="45"/>
      <c r="Z15" s="45"/>
    </row>
    <row r="16" spans="1:26" ht="12.75">
      <c r="A16" s="54" t="s">
        <v>344</v>
      </c>
      <c r="B16" s="33" t="s">
        <v>252</v>
      </c>
      <c r="C16" s="177" t="s">
        <v>233</v>
      </c>
      <c r="D16" s="31">
        <f>6-0.5</f>
        <v>5.5</v>
      </c>
      <c r="E16" s="79" t="s">
        <v>223</v>
      </c>
      <c r="F16" s="27">
        <v>6</v>
      </c>
      <c r="G16" s="94" t="s">
        <v>313</v>
      </c>
      <c r="H16" s="95">
        <f>6-0.5</f>
        <v>5.5</v>
      </c>
      <c r="I16" s="39" t="s">
        <v>80</v>
      </c>
      <c r="J16" s="29">
        <f>6-0.5</f>
        <v>5.5</v>
      </c>
      <c r="K16" s="121" t="s">
        <v>286</v>
      </c>
      <c r="L16" s="213">
        <f>7+3-0.5</f>
        <v>9.5</v>
      </c>
      <c r="M16" s="166" t="s">
        <v>189</v>
      </c>
      <c r="N16" s="30" t="s">
        <v>253</v>
      </c>
      <c r="O16" s="177" t="s">
        <v>338</v>
      </c>
      <c r="P16" s="31" t="s">
        <v>253</v>
      </c>
      <c r="Q16" s="80" t="s">
        <v>202</v>
      </c>
      <c r="R16" s="30">
        <v>6</v>
      </c>
      <c r="S16" s="177" t="s">
        <v>148</v>
      </c>
      <c r="T16" s="32" t="s">
        <v>253</v>
      </c>
      <c r="U16" s="45"/>
      <c r="V16" s="45"/>
      <c r="W16" s="45"/>
      <c r="X16" s="45"/>
      <c r="Y16" s="45"/>
      <c r="Z16" s="45"/>
    </row>
    <row r="17" spans="1:26" ht="12.75">
      <c r="A17" s="54" t="s">
        <v>134</v>
      </c>
      <c r="B17" s="33">
        <v>5.5</v>
      </c>
      <c r="C17" s="177" t="s">
        <v>365</v>
      </c>
      <c r="D17" s="31" t="s">
        <v>252</v>
      </c>
      <c r="E17" s="80" t="s">
        <v>224</v>
      </c>
      <c r="F17" s="30">
        <v>6</v>
      </c>
      <c r="G17" s="121" t="s">
        <v>451</v>
      </c>
      <c r="H17" s="213">
        <v>5.5</v>
      </c>
      <c r="I17" s="40" t="s">
        <v>360</v>
      </c>
      <c r="J17" s="33">
        <v>5</v>
      </c>
      <c r="K17" s="94" t="s">
        <v>77</v>
      </c>
      <c r="L17" s="95">
        <v>6.5</v>
      </c>
      <c r="M17" s="166" t="s">
        <v>255</v>
      </c>
      <c r="N17" s="30">
        <v>6</v>
      </c>
      <c r="O17" s="177" t="s">
        <v>164</v>
      </c>
      <c r="P17" s="31" t="s">
        <v>252</v>
      </c>
      <c r="Q17" s="80" t="s">
        <v>194</v>
      </c>
      <c r="R17" s="33">
        <v>6</v>
      </c>
      <c r="S17" s="177" t="s">
        <v>145</v>
      </c>
      <c r="T17" s="32" t="s">
        <v>252</v>
      </c>
      <c r="U17" s="45"/>
      <c r="V17" s="45"/>
      <c r="W17" s="45"/>
      <c r="X17" s="45"/>
      <c r="Y17" s="45"/>
      <c r="Z17" s="45"/>
    </row>
    <row r="18" spans="1:26" ht="12.75">
      <c r="A18" s="91" t="s">
        <v>132</v>
      </c>
      <c r="B18" s="29">
        <v>6.5</v>
      </c>
      <c r="C18" s="67" t="s">
        <v>238</v>
      </c>
      <c r="D18" s="38">
        <v>6</v>
      </c>
      <c r="E18" s="79" t="s">
        <v>225</v>
      </c>
      <c r="F18" s="27">
        <f>6-0.5</f>
        <v>5.5</v>
      </c>
      <c r="G18" s="121" t="s">
        <v>112</v>
      </c>
      <c r="H18" s="213">
        <v>6</v>
      </c>
      <c r="I18" s="40" t="s">
        <v>92</v>
      </c>
      <c r="J18" s="33">
        <f>6.5-0.5</f>
        <v>6</v>
      </c>
      <c r="K18" s="121" t="s">
        <v>327</v>
      </c>
      <c r="L18" s="213">
        <v>6</v>
      </c>
      <c r="M18" s="166" t="s">
        <v>180</v>
      </c>
      <c r="N18" s="30">
        <v>5.5</v>
      </c>
      <c r="O18" s="177" t="s">
        <v>172</v>
      </c>
      <c r="P18" s="31">
        <v>5.5</v>
      </c>
      <c r="Q18" s="80" t="s">
        <v>206</v>
      </c>
      <c r="R18" s="33">
        <v>6</v>
      </c>
      <c r="S18" s="67" t="s">
        <v>333</v>
      </c>
      <c r="T18" s="38">
        <f>6.5-0.5</f>
        <v>6</v>
      </c>
      <c r="U18" s="45"/>
      <c r="V18" s="45"/>
      <c r="W18" s="45"/>
      <c r="X18" s="45"/>
      <c r="Y18" s="45"/>
      <c r="Z18" s="45"/>
    </row>
    <row r="19" spans="1:26" ht="12.75">
      <c r="A19" s="54" t="s">
        <v>315</v>
      </c>
      <c r="B19" s="33">
        <v>6</v>
      </c>
      <c r="C19" s="177" t="s">
        <v>310</v>
      </c>
      <c r="D19" s="32" t="s">
        <v>252</v>
      </c>
      <c r="E19" s="80" t="s">
        <v>226</v>
      </c>
      <c r="F19" s="30">
        <v>5.5</v>
      </c>
      <c r="G19" s="121" t="s">
        <v>354</v>
      </c>
      <c r="H19" s="95">
        <v>5.5</v>
      </c>
      <c r="I19" s="40" t="s">
        <v>85</v>
      </c>
      <c r="J19" s="33">
        <v>6</v>
      </c>
      <c r="K19" s="94" t="s">
        <v>348</v>
      </c>
      <c r="L19" s="95" t="s">
        <v>252</v>
      </c>
      <c r="M19" s="166" t="s">
        <v>150</v>
      </c>
      <c r="N19" s="33">
        <v>5.5</v>
      </c>
      <c r="O19" s="177" t="s">
        <v>169</v>
      </c>
      <c r="P19" s="32">
        <v>5.5</v>
      </c>
      <c r="Q19" s="80" t="s">
        <v>196</v>
      </c>
      <c r="R19" s="33">
        <v>4.5</v>
      </c>
      <c r="S19" s="177" t="s">
        <v>477</v>
      </c>
      <c r="T19" s="32">
        <v>6</v>
      </c>
      <c r="U19" s="45"/>
      <c r="V19" s="45"/>
      <c r="W19" s="45"/>
      <c r="X19" s="45"/>
      <c r="Y19" s="45"/>
      <c r="Z19" s="45"/>
    </row>
    <row r="20" spans="1:26" ht="12.75">
      <c r="A20" s="54" t="s">
        <v>129</v>
      </c>
      <c r="B20" s="33">
        <v>7</v>
      </c>
      <c r="C20" s="177" t="s">
        <v>240</v>
      </c>
      <c r="D20" s="32">
        <f>6.5+2</f>
        <v>8.5</v>
      </c>
      <c r="E20" s="80" t="s">
        <v>227</v>
      </c>
      <c r="F20" s="30">
        <v>5.5</v>
      </c>
      <c r="G20" s="121" t="s">
        <v>115</v>
      </c>
      <c r="H20" s="95">
        <v>6.5</v>
      </c>
      <c r="I20" s="332" t="s">
        <v>280</v>
      </c>
      <c r="J20" s="273">
        <v>4</v>
      </c>
      <c r="K20" s="94" t="s">
        <v>64</v>
      </c>
      <c r="L20" s="95" t="s">
        <v>252</v>
      </c>
      <c r="M20" s="236" t="s">
        <v>190</v>
      </c>
      <c r="N20" s="33">
        <f>6-1.5</f>
        <v>4.5</v>
      </c>
      <c r="O20" s="67" t="s">
        <v>157</v>
      </c>
      <c r="P20" s="38">
        <v>5.5</v>
      </c>
      <c r="Q20" s="80" t="s">
        <v>335</v>
      </c>
      <c r="R20" s="33">
        <v>6</v>
      </c>
      <c r="S20" s="177" t="s">
        <v>478</v>
      </c>
      <c r="T20" s="32">
        <v>6</v>
      </c>
      <c r="U20" s="45"/>
      <c r="V20" s="45"/>
      <c r="W20" s="45"/>
      <c r="X20" s="45"/>
      <c r="Y20" s="45"/>
      <c r="Z20" s="45"/>
    </row>
    <row r="21" spans="1:26" ht="12.75">
      <c r="A21" s="54" t="s">
        <v>131</v>
      </c>
      <c r="B21" s="33">
        <f>5-0.5</f>
        <v>4.5</v>
      </c>
      <c r="C21" s="177" t="s">
        <v>241</v>
      </c>
      <c r="D21" s="32">
        <v>5</v>
      </c>
      <c r="E21" s="80" t="s">
        <v>228</v>
      </c>
      <c r="F21" s="33">
        <v>5</v>
      </c>
      <c r="G21" s="94" t="s">
        <v>299</v>
      </c>
      <c r="H21" s="95">
        <v>5</v>
      </c>
      <c r="I21" s="40" t="s">
        <v>88</v>
      </c>
      <c r="J21" s="33" t="s">
        <v>252</v>
      </c>
      <c r="K21" s="94" t="s">
        <v>355</v>
      </c>
      <c r="L21" s="95" t="s">
        <v>252</v>
      </c>
      <c r="M21" s="166" t="s">
        <v>342</v>
      </c>
      <c r="N21" s="33" t="s">
        <v>252</v>
      </c>
      <c r="O21" s="177" t="s">
        <v>349</v>
      </c>
      <c r="P21" s="37">
        <v>6</v>
      </c>
      <c r="Q21" s="80" t="s">
        <v>207</v>
      </c>
      <c r="R21" s="33">
        <v>6</v>
      </c>
      <c r="S21" s="177" t="s">
        <v>303</v>
      </c>
      <c r="T21" s="32">
        <v>7</v>
      </c>
      <c r="U21" s="45"/>
      <c r="V21" s="45"/>
      <c r="W21" s="45"/>
      <c r="X21" s="45"/>
      <c r="Y21" s="45"/>
      <c r="Z21" s="45"/>
    </row>
    <row r="22" spans="1:26" ht="12.75">
      <c r="A22" s="91" t="s">
        <v>325</v>
      </c>
      <c r="B22" s="29">
        <v>1</v>
      </c>
      <c r="C22" s="67" t="s">
        <v>249</v>
      </c>
      <c r="D22" s="38">
        <v>0.5</v>
      </c>
      <c r="E22" s="79" t="s">
        <v>229</v>
      </c>
      <c r="F22" s="29">
        <v>0.5</v>
      </c>
      <c r="G22" s="93" t="s">
        <v>116</v>
      </c>
      <c r="H22" s="58">
        <v>-0.5</v>
      </c>
      <c r="I22" s="39" t="s">
        <v>96</v>
      </c>
      <c r="J22" s="29">
        <v>1</v>
      </c>
      <c r="K22" s="93" t="s">
        <v>97</v>
      </c>
      <c r="L22" s="58">
        <v>0</v>
      </c>
      <c r="M22" s="165" t="s">
        <v>257</v>
      </c>
      <c r="N22" s="29">
        <v>0</v>
      </c>
      <c r="O22" s="39" t="s">
        <v>173</v>
      </c>
      <c r="P22" s="92">
        <v>0.5</v>
      </c>
      <c r="Q22" s="79" t="s">
        <v>210</v>
      </c>
      <c r="R22" s="29">
        <v>-1</v>
      </c>
      <c r="S22" s="39" t="s">
        <v>153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34"/>
      <c r="D23" s="32"/>
      <c r="E23" s="80"/>
      <c r="F23" s="33"/>
      <c r="G23" s="94"/>
      <c r="H23" s="95"/>
      <c r="I23" s="80"/>
      <c r="J23" s="33"/>
      <c r="K23" s="94"/>
      <c r="L23" s="95"/>
      <c r="M23" s="235"/>
      <c r="N23" s="33"/>
      <c r="O23" s="40"/>
      <c r="P23" s="32"/>
      <c r="Q23" s="35"/>
      <c r="R23" s="33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84">
        <f>B2+B3+B4+B5+B6+B7+B8+B9+B18+B11+B12+B13+B22</f>
        <v>66</v>
      </c>
      <c r="C24" s="17"/>
      <c r="D24" s="331">
        <f>D2+D3+D4+D5+D6+D7+D8+D18+D10+D11+D12+D13+D22</f>
        <v>62</v>
      </c>
      <c r="E24" s="26"/>
      <c r="F24" s="303">
        <f>F2+F3+F16+F5+F6+F7+F8+F18+F10+F11+F12+F13+F22</f>
        <v>80</v>
      </c>
      <c r="G24" s="68"/>
      <c r="H24" s="248">
        <f>H2+H3+H4+H5+H6+H7+H8+H9+H10+H11+H12+H13+H22</f>
        <v>66</v>
      </c>
      <c r="I24" s="26"/>
      <c r="J24" s="101">
        <f>J2+J3+J4+J5+J16+J7+J8+J9+J10+J11+J12+J20+J22</f>
        <v>65</v>
      </c>
      <c r="K24" s="68"/>
      <c r="L24" s="141">
        <f>L2+L15+L4+L5+L6+L7+L8+L9+L10+L11+L12+L13+L22</f>
        <v>80.5</v>
      </c>
      <c r="M24" s="26"/>
      <c r="N24" s="329">
        <f>N2+N3+N4+N5+N6+N7+N8+N9+N10+N11+N13+N12+N22</f>
        <v>65</v>
      </c>
      <c r="O24" s="17"/>
      <c r="P24" s="309">
        <f>P2+P3+P4+P20+P6+P7+P8+P9+P10+P11+P12+P13+P22</f>
        <v>68</v>
      </c>
      <c r="Q24" s="26"/>
      <c r="R24" s="191">
        <f>R2+R3+R4+R5+R6+R7+R8+R9+R10+R11+R12+R13+R22</f>
        <v>66.5</v>
      </c>
      <c r="S24" s="17"/>
      <c r="T24" s="299">
        <f>T2+T3+T4+T5+T6+T7+T8+T9+T18+T11+T12+T13+T22</f>
        <v>70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307"/>
      <c r="D25" s="23"/>
      <c r="E25" s="306"/>
      <c r="F25" s="77"/>
      <c r="G25" s="312"/>
      <c r="H25" s="180"/>
      <c r="I25" s="306"/>
      <c r="J25" s="77"/>
      <c r="K25" s="312"/>
      <c r="L25" s="180"/>
      <c r="M25" s="306"/>
      <c r="N25" s="77"/>
      <c r="O25" s="307"/>
      <c r="P25" s="23"/>
      <c r="Q25" s="306"/>
      <c r="R25" s="77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42"/>
      <c r="B26" s="170">
        <v>1</v>
      </c>
      <c r="C26" s="81"/>
      <c r="D26" s="44">
        <v>0</v>
      </c>
      <c r="E26" s="87"/>
      <c r="F26" s="164">
        <v>3</v>
      </c>
      <c r="G26" s="97"/>
      <c r="H26" s="98">
        <v>1</v>
      </c>
      <c r="I26" s="82"/>
      <c r="J26" s="43">
        <v>0</v>
      </c>
      <c r="K26" s="187"/>
      <c r="L26" s="140">
        <v>3</v>
      </c>
      <c r="M26" s="53"/>
      <c r="N26" s="168">
        <v>0</v>
      </c>
      <c r="O26" s="62"/>
      <c r="P26" s="60">
        <v>1</v>
      </c>
      <c r="Q26" s="163"/>
      <c r="R26" s="41">
        <v>1</v>
      </c>
      <c r="S26" s="50"/>
      <c r="T26" s="84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S1:T1"/>
    <mergeCell ref="Q1:R1"/>
    <mergeCell ref="K1:L1"/>
    <mergeCell ref="I1:J1"/>
    <mergeCell ref="O1:P1"/>
    <mergeCell ref="M1:N1"/>
    <mergeCell ref="C1:D1"/>
    <mergeCell ref="A1:B1"/>
    <mergeCell ref="G1:H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5.140625" style="0" customWidth="1"/>
    <col min="3" max="3" width="13.140625" style="0" customWidth="1"/>
    <col min="4" max="4" width="5.00390625" style="0" customWidth="1"/>
    <col min="5" max="5" width="12.57421875" style="0" bestFit="1" customWidth="1"/>
    <col min="6" max="6" width="4.8515625" style="0" bestFit="1" customWidth="1"/>
    <col min="7" max="7" width="12.8515625" style="0" bestFit="1" customWidth="1"/>
    <col min="8" max="8" width="5.00390625" style="0" customWidth="1"/>
    <col min="9" max="9" width="11.7109375" style="0" bestFit="1" customWidth="1"/>
    <col min="10" max="10" width="4.8515625" style="0" bestFit="1" customWidth="1"/>
    <col min="11" max="11" width="12.421875" style="0" bestFit="1" customWidth="1"/>
    <col min="12" max="12" width="5.00390625" style="0" bestFit="1" customWidth="1"/>
    <col min="13" max="13" width="13.421875" style="0" bestFit="1" customWidth="1"/>
    <col min="14" max="14" width="4.8515625" style="0" bestFit="1" customWidth="1"/>
    <col min="15" max="15" width="11.7109375" style="0" bestFit="1" customWidth="1"/>
    <col min="16" max="16" width="4.8515625" style="0" bestFit="1" customWidth="1"/>
    <col min="17" max="17" width="13.00390625" style="0" customWidth="1"/>
    <col min="18" max="18" width="4.8515625" style="0" bestFit="1" customWidth="1"/>
    <col min="19" max="19" width="13.28125" style="0" bestFit="1" customWidth="1"/>
    <col min="20" max="20" width="4.8515625" style="0" bestFit="1" customWidth="1"/>
  </cols>
  <sheetData>
    <row r="1" spans="1:26" ht="13.5" thickBot="1">
      <c r="A1" s="459" t="s">
        <v>61</v>
      </c>
      <c r="B1" s="460"/>
      <c r="C1" s="455" t="s">
        <v>54</v>
      </c>
      <c r="D1" s="456"/>
      <c r="E1" s="461" t="s">
        <v>337</v>
      </c>
      <c r="F1" s="462"/>
      <c r="G1" s="467" t="s">
        <v>58</v>
      </c>
      <c r="H1" s="468"/>
      <c r="I1" s="457" t="s">
        <v>56</v>
      </c>
      <c r="J1" s="458"/>
      <c r="K1" s="465" t="s">
        <v>60</v>
      </c>
      <c r="L1" s="466"/>
      <c r="M1" s="463" t="s">
        <v>55</v>
      </c>
      <c r="N1" s="464"/>
      <c r="O1" s="469" t="s">
        <v>474</v>
      </c>
      <c r="P1" s="470"/>
      <c r="Q1" s="473" t="s">
        <v>287</v>
      </c>
      <c r="R1" s="474"/>
      <c r="S1" s="471" t="s">
        <v>57</v>
      </c>
      <c r="T1" s="472"/>
      <c r="U1" s="45"/>
      <c r="V1" s="45"/>
      <c r="W1" s="45"/>
      <c r="X1" s="45"/>
      <c r="Y1" s="45"/>
      <c r="Z1" s="45"/>
    </row>
    <row r="2" spans="1:26" ht="12.75">
      <c r="A2" s="158"/>
      <c r="B2" s="174">
        <v>2</v>
      </c>
      <c r="C2" s="17"/>
      <c r="D2" s="18"/>
      <c r="E2" s="68"/>
      <c r="F2" s="173">
        <v>2</v>
      </c>
      <c r="G2" s="17"/>
      <c r="H2" s="161"/>
      <c r="I2" s="17"/>
      <c r="J2" s="85">
        <v>2</v>
      </c>
      <c r="K2" s="17"/>
      <c r="L2" s="18"/>
      <c r="M2" s="17"/>
      <c r="N2" s="171">
        <v>2</v>
      </c>
      <c r="O2" s="17"/>
      <c r="P2" s="161"/>
      <c r="Q2" s="17"/>
      <c r="R2" s="172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159" t="s">
        <v>297</v>
      </c>
      <c r="B3" s="146">
        <f>7.5+1</f>
        <v>8.5</v>
      </c>
      <c r="C3" s="39" t="s">
        <v>117</v>
      </c>
      <c r="D3" s="28">
        <f>6+1</f>
        <v>7</v>
      </c>
      <c r="E3" s="93" t="s">
        <v>62</v>
      </c>
      <c r="F3" s="146">
        <f>6+1</f>
        <v>7</v>
      </c>
      <c r="G3" s="39" t="s">
        <v>211</v>
      </c>
      <c r="H3" s="28">
        <f>6-1</f>
        <v>5</v>
      </c>
      <c r="I3" s="67" t="s">
        <v>361</v>
      </c>
      <c r="J3" s="29">
        <f>5.5-1-1</f>
        <v>3.5</v>
      </c>
      <c r="K3" s="67" t="s">
        <v>242</v>
      </c>
      <c r="L3" s="28">
        <f>6-1</f>
        <v>5</v>
      </c>
      <c r="M3" s="67" t="s">
        <v>146</v>
      </c>
      <c r="N3" s="29">
        <f>6-1-1</f>
        <v>4</v>
      </c>
      <c r="O3" s="67" t="s">
        <v>268</v>
      </c>
      <c r="P3" s="28">
        <f>6-1-1</f>
        <v>4</v>
      </c>
      <c r="Q3" s="39" t="s">
        <v>283</v>
      </c>
      <c r="R3" s="27">
        <f>6-1-1</f>
        <v>4</v>
      </c>
      <c r="S3" s="67" t="s">
        <v>174</v>
      </c>
      <c r="T3" s="28">
        <f>6.5-1</f>
        <v>5.5</v>
      </c>
      <c r="U3" s="45"/>
      <c r="V3" s="45"/>
      <c r="W3" s="45"/>
      <c r="X3" s="45"/>
      <c r="Y3" s="45"/>
      <c r="Z3" s="45"/>
    </row>
    <row r="4" spans="1:26" ht="12.75">
      <c r="A4" s="159" t="s">
        <v>99</v>
      </c>
      <c r="B4" s="146">
        <v>6</v>
      </c>
      <c r="C4" s="39" t="s">
        <v>118</v>
      </c>
      <c r="D4" s="28">
        <v>6.5</v>
      </c>
      <c r="E4" s="93" t="s">
        <v>74</v>
      </c>
      <c r="F4" s="146">
        <v>5.5</v>
      </c>
      <c r="G4" s="39" t="s">
        <v>212</v>
      </c>
      <c r="H4" s="28" t="s">
        <v>254</v>
      </c>
      <c r="I4" s="67" t="s">
        <v>91</v>
      </c>
      <c r="J4" s="29" t="s">
        <v>254</v>
      </c>
      <c r="K4" s="67" t="s">
        <v>232</v>
      </c>
      <c r="L4" s="28">
        <v>6</v>
      </c>
      <c r="M4" s="67" t="s">
        <v>281</v>
      </c>
      <c r="N4" s="29">
        <v>6.5</v>
      </c>
      <c r="O4" s="67" t="s">
        <v>167</v>
      </c>
      <c r="P4" s="28">
        <v>5.5</v>
      </c>
      <c r="Q4" s="39" t="s">
        <v>195</v>
      </c>
      <c r="R4" s="27">
        <v>6.5</v>
      </c>
      <c r="S4" s="67" t="s">
        <v>191</v>
      </c>
      <c r="T4" s="28">
        <v>6</v>
      </c>
      <c r="U4" s="45"/>
      <c r="V4" s="45"/>
      <c r="W4" s="45"/>
      <c r="X4" s="45"/>
      <c r="Y4" s="45"/>
      <c r="Z4" s="45"/>
    </row>
    <row r="5" spans="1:26" ht="12.75">
      <c r="A5" s="159" t="s">
        <v>100</v>
      </c>
      <c r="B5" s="146">
        <v>5.5</v>
      </c>
      <c r="C5" s="39" t="s">
        <v>120</v>
      </c>
      <c r="D5" s="169">
        <v>6</v>
      </c>
      <c r="E5" s="93" t="s">
        <v>73</v>
      </c>
      <c r="F5" s="146">
        <v>4</v>
      </c>
      <c r="G5" s="39" t="s">
        <v>326</v>
      </c>
      <c r="H5" s="28">
        <v>5.5</v>
      </c>
      <c r="I5" s="67" t="s">
        <v>81</v>
      </c>
      <c r="J5" s="29" t="s">
        <v>254</v>
      </c>
      <c r="K5" s="67" t="s">
        <v>308</v>
      </c>
      <c r="L5" s="28">
        <v>6</v>
      </c>
      <c r="M5" s="67" t="s">
        <v>303</v>
      </c>
      <c r="N5" s="29">
        <v>6.5</v>
      </c>
      <c r="O5" s="67" t="s">
        <v>349</v>
      </c>
      <c r="P5" s="249">
        <v>6</v>
      </c>
      <c r="Q5" s="39" t="s">
        <v>204</v>
      </c>
      <c r="R5" s="27" t="s">
        <v>254</v>
      </c>
      <c r="S5" s="67" t="s">
        <v>331</v>
      </c>
      <c r="T5" s="28" t="s">
        <v>254</v>
      </c>
      <c r="U5" s="45"/>
      <c r="V5" s="45"/>
      <c r="W5" s="45"/>
      <c r="X5" s="45"/>
      <c r="Y5" s="45"/>
      <c r="Z5" s="45"/>
    </row>
    <row r="6" spans="1:26" ht="12.75">
      <c r="A6" s="159" t="s">
        <v>111</v>
      </c>
      <c r="B6" s="146">
        <v>6</v>
      </c>
      <c r="C6" s="39" t="s">
        <v>483</v>
      </c>
      <c r="D6" s="28">
        <v>6.5</v>
      </c>
      <c r="E6" s="93" t="s">
        <v>63</v>
      </c>
      <c r="F6" s="146">
        <v>5</v>
      </c>
      <c r="G6" s="39" t="s">
        <v>214</v>
      </c>
      <c r="H6" s="28" t="s">
        <v>254</v>
      </c>
      <c r="I6" s="67" t="s">
        <v>79</v>
      </c>
      <c r="J6" s="29">
        <v>6</v>
      </c>
      <c r="K6" s="67" t="s">
        <v>309</v>
      </c>
      <c r="L6" s="28">
        <v>6.5</v>
      </c>
      <c r="M6" s="67" t="s">
        <v>138</v>
      </c>
      <c r="N6" s="29">
        <f>6.5+3-0.5</f>
        <v>9</v>
      </c>
      <c r="O6" s="67" t="s">
        <v>157</v>
      </c>
      <c r="P6" s="28" t="s">
        <v>254</v>
      </c>
      <c r="Q6" s="39" t="s">
        <v>209</v>
      </c>
      <c r="R6" s="27">
        <v>6</v>
      </c>
      <c r="S6" s="67" t="s">
        <v>275</v>
      </c>
      <c r="T6" s="28">
        <v>5.5</v>
      </c>
      <c r="U6" s="45"/>
      <c r="V6" s="45"/>
      <c r="W6" s="45"/>
      <c r="X6" s="45"/>
      <c r="Y6" s="45"/>
      <c r="Z6" s="45"/>
    </row>
    <row r="7" spans="1:26" ht="12.75">
      <c r="A7" s="159" t="s">
        <v>103</v>
      </c>
      <c r="B7" s="146">
        <f>6.5+3</f>
        <v>9.5</v>
      </c>
      <c r="C7" s="39" t="s">
        <v>121</v>
      </c>
      <c r="D7" s="28">
        <f>6-0.5</f>
        <v>5.5</v>
      </c>
      <c r="E7" s="93" t="s">
        <v>65</v>
      </c>
      <c r="F7" s="146">
        <v>6.5</v>
      </c>
      <c r="G7" s="39" t="s">
        <v>215</v>
      </c>
      <c r="H7" s="28">
        <v>8</v>
      </c>
      <c r="I7" s="67" t="s">
        <v>82</v>
      </c>
      <c r="J7" s="29">
        <f>6-0.5</f>
        <v>5.5</v>
      </c>
      <c r="K7" s="67" t="s">
        <v>237</v>
      </c>
      <c r="L7" s="28">
        <v>7</v>
      </c>
      <c r="M7" s="67" t="s">
        <v>142</v>
      </c>
      <c r="N7" s="29">
        <v>6.5</v>
      </c>
      <c r="O7" s="67" t="s">
        <v>170</v>
      </c>
      <c r="P7" s="28">
        <v>6</v>
      </c>
      <c r="Q7" s="39" t="s">
        <v>290</v>
      </c>
      <c r="R7" s="27">
        <v>7</v>
      </c>
      <c r="S7" s="67" t="s">
        <v>188</v>
      </c>
      <c r="T7" s="28">
        <f>6-0.5</f>
        <v>5.5</v>
      </c>
      <c r="U7" s="45"/>
      <c r="V7" s="45"/>
      <c r="W7" s="45"/>
      <c r="X7" s="45"/>
      <c r="Y7" s="45"/>
      <c r="Z7" s="45"/>
    </row>
    <row r="8" spans="1:26" ht="12.75">
      <c r="A8" s="159" t="s">
        <v>105</v>
      </c>
      <c r="B8" s="146">
        <f>7.5-0.5</f>
        <v>7</v>
      </c>
      <c r="C8" s="39" t="s">
        <v>124</v>
      </c>
      <c r="D8" s="28">
        <v>6</v>
      </c>
      <c r="E8" s="93" t="s">
        <v>68</v>
      </c>
      <c r="F8" s="146">
        <v>7</v>
      </c>
      <c r="G8" s="39" t="s">
        <v>216</v>
      </c>
      <c r="H8" s="28">
        <v>6.5</v>
      </c>
      <c r="I8" s="67" t="s">
        <v>92</v>
      </c>
      <c r="J8" s="29">
        <f>7+3</f>
        <v>10</v>
      </c>
      <c r="K8" s="67" t="s">
        <v>238</v>
      </c>
      <c r="L8" s="28">
        <f>6.5-0.5</f>
        <v>6</v>
      </c>
      <c r="M8" s="67" t="s">
        <v>141</v>
      </c>
      <c r="N8" s="29" t="s">
        <v>254</v>
      </c>
      <c r="O8" s="67" t="s">
        <v>160</v>
      </c>
      <c r="P8" s="28">
        <f>5.5-0.5</f>
        <v>5</v>
      </c>
      <c r="Q8" s="39" t="s">
        <v>291</v>
      </c>
      <c r="R8" s="27">
        <f>5.5-0.5</f>
        <v>5</v>
      </c>
      <c r="S8" s="67" t="s">
        <v>181</v>
      </c>
      <c r="T8" s="28">
        <v>6</v>
      </c>
      <c r="U8" s="45"/>
      <c r="V8" s="45"/>
      <c r="W8" s="45"/>
      <c r="X8" s="45"/>
      <c r="Y8" s="45"/>
      <c r="Z8" s="45"/>
    </row>
    <row r="9" spans="1:26" ht="12.75">
      <c r="A9" s="159" t="s">
        <v>112</v>
      </c>
      <c r="B9" s="146">
        <v>4.5</v>
      </c>
      <c r="C9" s="39" t="s">
        <v>122</v>
      </c>
      <c r="D9" s="28">
        <f>7+3</f>
        <v>10</v>
      </c>
      <c r="E9" s="93" t="s">
        <v>70</v>
      </c>
      <c r="F9" s="146">
        <f>6.5-0.5</f>
        <v>6</v>
      </c>
      <c r="G9" s="39" t="s">
        <v>217</v>
      </c>
      <c r="H9" s="28">
        <v>5.5</v>
      </c>
      <c r="I9" s="67" t="s">
        <v>85</v>
      </c>
      <c r="J9" s="29">
        <v>4.5</v>
      </c>
      <c r="K9" s="67" t="s">
        <v>236</v>
      </c>
      <c r="L9" s="28">
        <f>7.5+3-0.5</f>
        <v>10</v>
      </c>
      <c r="M9" s="67" t="s">
        <v>179</v>
      </c>
      <c r="N9" s="29" t="s">
        <v>254</v>
      </c>
      <c r="O9" s="67" t="s">
        <v>162</v>
      </c>
      <c r="P9" s="28">
        <v>5.5</v>
      </c>
      <c r="Q9" s="39" t="s">
        <v>198</v>
      </c>
      <c r="R9" s="27" t="s">
        <v>254</v>
      </c>
      <c r="S9" s="67" t="s">
        <v>187</v>
      </c>
      <c r="T9" s="28">
        <v>6</v>
      </c>
      <c r="U9" s="45"/>
      <c r="V9" s="45"/>
      <c r="W9" s="45"/>
      <c r="X9" s="45"/>
      <c r="Y9" s="45"/>
      <c r="Z9" s="45"/>
    </row>
    <row r="10" spans="1:26" ht="12.75">
      <c r="A10" s="159" t="s">
        <v>113</v>
      </c>
      <c r="B10" s="146">
        <f>6-0.5</f>
        <v>5.5</v>
      </c>
      <c r="C10" s="39" t="s">
        <v>276</v>
      </c>
      <c r="D10" s="28">
        <v>6</v>
      </c>
      <c r="E10" s="93" t="s">
        <v>327</v>
      </c>
      <c r="F10" s="146">
        <f>6-0.5</f>
        <v>5.5</v>
      </c>
      <c r="G10" s="39" t="s">
        <v>218</v>
      </c>
      <c r="H10" s="28">
        <v>5</v>
      </c>
      <c r="I10" s="67" t="s">
        <v>84</v>
      </c>
      <c r="J10" s="29">
        <v>6</v>
      </c>
      <c r="K10" s="67" t="s">
        <v>246</v>
      </c>
      <c r="L10" s="28" t="s">
        <v>254</v>
      </c>
      <c r="M10" s="67" t="s">
        <v>143</v>
      </c>
      <c r="N10" s="29">
        <v>6.5</v>
      </c>
      <c r="O10" s="67" t="s">
        <v>171</v>
      </c>
      <c r="P10" s="28">
        <f>6-0.5</f>
        <v>5.5</v>
      </c>
      <c r="Q10" s="39" t="s">
        <v>199</v>
      </c>
      <c r="R10" s="27">
        <v>6</v>
      </c>
      <c r="S10" s="67" t="s">
        <v>341</v>
      </c>
      <c r="T10" s="28">
        <v>6</v>
      </c>
      <c r="U10" s="45"/>
      <c r="V10" s="45"/>
      <c r="W10" s="45"/>
      <c r="X10" s="45"/>
      <c r="Y10" s="45"/>
      <c r="Z10" s="45"/>
    </row>
    <row r="11" spans="1:26" ht="12.75">
      <c r="A11" s="159" t="s">
        <v>108</v>
      </c>
      <c r="B11" s="146">
        <f>6+2</f>
        <v>8</v>
      </c>
      <c r="C11" s="39" t="s">
        <v>126</v>
      </c>
      <c r="D11" s="28">
        <f>6+3</f>
        <v>9</v>
      </c>
      <c r="E11" s="93" t="s">
        <v>329</v>
      </c>
      <c r="F11" s="146">
        <v>6</v>
      </c>
      <c r="G11" s="39" t="s">
        <v>219</v>
      </c>
      <c r="H11" s="28">
        <f>6-0.5</f>
        <v>5.5</v>
      </c>
      <c r="I11" s="67" t="s">
        <v>86</v>
      </c>
      <c r="J11" s="29">
        <v>6</v>
      </c>
      <c r="K11" s="67" t="s">
        <v>239</v>
      </c>
      <c r="L11" s="28">
        <v>6</v>
      </c>
      <c r="M11" s="67" t="s">
        <v>147</v>
      </c>
      <c r="N11" s="29">
        <f>6.5+3</f>
        <v>9.5</v>
      </c>
      <c r="O11" s="67" t="s">
        <v>271</v>
      </c>
      <c r="P11" s="28">
        <v>6</v>
      </c>
      <c r="Q11" s="39" t="s">
        <v>201</v>
      </c>
      <c r="R11" s="27">
        <f>6.5+3+2</f>
        <v>11.5</v>
      </c>
      <c r="S11" s="67" t="s">
        <v>272</v>
      </c>
      <c r="T11" s="28" t="s">
        <v>256</v>
      </c>
      <c r="U11" s="45"/>
      <c r="V11" s="45"/>
      <c r="W11" s="45"/>
      <c r="X11" s="45"/>
      <c r="Y11" s="45"/>
      <c r="Z11" s="45"/>
    </row>
    <row r="12" spans="1:26" ht="12.75">
      <c r="A12" s="159" t="s">
        <v>107</v>
      </c>
      <c r="B12" s="146">
        <v>5</v>
      </c>
      <c r="C12" s="39" t="s">
        <v>125</v>
      </c>
      <c r="D12" s="28">
        <v>4</v>
      </c>
      <c r="E12" s="93" t="s">
        <v>71</v>
      </c>
      <c r="F12" s="146">
        <f>6.5+3</f>
        <v>9.5</v>
      </c>
      <c r="G12" s="39" t="s">
        <v>220</v>
      </c>
      <c r="H12" s="28">
        <f>6.5+3</f>
        <v>9.5</v>
      </c>
      <c r="I12" s="67" t="s">
        <v>87</v>
      </c>
      <c r="J12" s="29">
        <f>7+3</f>
        <v>10</v>
      </c>
      <c r="K12" s="67" t="s">
        <v>241</v>
      </c>
      <c r="L12" s="28">
        <v>6</v>
      </c>
      <c r="M12" s="67" t="s">
        <v>154</v>
      </c>
      <c r="N12" s="29">
        <v>6.5</v>
      </c>
      <c r="O12" s="67" t="s">
        <v>338</v>
      </c>
      <c r="P12" s="28" t="s">
        <v>254</v>
      </c>
      <c r="Q12" s="39" t="s">
        <v>282</v>
      </c>
      <c r="R12" s="27">
        <f>6.5+3</f>
        <v>9.5</v>
      </c>
      <c r="S12" s="67" t="s">
        <v>273</v>
      </c>
      <c r="T12" s="28">
        <v>5.5</v>
      </c>
      <c r="U12" s="45"/>
      <c r="V12" s="45"/>
      <c r="W12" s="45"/>
      <c r="X12" s="45"/>
      <c r="Y12" s="45"/>
      <c r="Z12" s="45"/>
    </row>
    <row r="13" spans="1:26" ht="12.75">
      <c r="A13" s="159" t="s">
        <v>106</v>
      </c>
      <c r="B13" s="146">
        <f>7+3</f>
        <v>10</v>
      </c>
      <c r="C13" s="39" t="s">
        <v>344</v>
      </c>
      <c r="D13" s="28" t="s">
        <v>254</v>
      </c>
      <c r="E13" s="93" t="s">
        <v>286</v>
      </c>
      <c r="F13" s="146">
        <v>5</v>
      </c>
      <c r="G13" s="39" t="s">
        <v>221</v>
      </c>
      <c r="H13" s="28">
        <f>6+3</f>
        <v>9</v>
      </c>
      <c r="I13" s="67" t="s">
        <v>279</v>
      </c>
      <c r="J13" s="29">
        <v>5.5</v>
      </c>
      <c r="K13" s="67" t="s">
        <v>265</v>
      </c>
      <c r="L13" s="28">
        <v>5.5</v>
      </c>
      <c r="M13" s="67" t="s">
        <v>144</v>
      </c>
      <c r="N13" s="29">
        <f>6+2</f>
        <v>8</v>
      </c>
      <c r="O13" s="67" t="s">
        <v>165</v>
      </c>
      <c r="P13" s="28">
        <v>6</v>
      </c>
      <c r="Q13" s="39" t="s">
        <v>347</v>
      </c>
      <c r="R13" s="27">
        <v>5.5</v>
      </c>
      <c r="S13" s="67" t="s">
        <v>184</v>
      </c>
      <c r="T13" s="28">
        <f>6.5+3</f>
        <v>9.5</v>
      </c>
      <c r="U13" s="45"/>
      <c r="V13" s="45"/>
      <c r="W13" s="45"/>
      <c r="X13" s="45"/>
      <c r="Y13" s="45"/>
      <c r="Z13" s="45"/>
    </row>
    <row r="14" spans="1:26" ht="12.75">
      <c r="A14" s="160"/>
      <c r="B14" s="147"/>
      <c r="C14" s="142"/>
      <c r="D14" s="32"/>
      <c r="E14" s="94"/>
      <c r="F14" s="147"/>
      <c r="G14" s="40"/>
      <c r="H14" s="31"/>
      <c r="I14" s="177"/>
      <c r="J14" s="33"/>
      <c r="K14" s="177"/>
      <c r="L14" s="31"/>
      <c r="M14" s="177"/>
      <c r="N14" s="33"/>
      <c r="O14" s="177"/>
      <c r="P14" s="31"/>
      <c r="Q14" s="40"/>
      <c r="R14" s="30"/>
      <c r="S14" s="177"/>
      <c r="T14" s="31"/>
      <c r="U14" s="45"/>
      <c r="V14" s="45"/>
      <c r="W14" s="45"/>
      <c r="X14" s="45"/>
      <c r="Y14" s="45"/>
      <c r="Z14" s="45"/>
    </row>
    <row r="15" spans="1:26" ht="12.75">
      <c r="A15" s="160" t="s">
        <v>98</v>
      </c>
      <c r="B15" s="147">
        <f>6.5-1</f>
        <v>5.5</v>
      </c>
      <c r="C15" s="142" t="s">
        <v>128</v>
      </c>
      <c r="D15" s="32" t="s">
        <v>252</v>
      </c>
      <c r="E15" s="121" t="s">
        <v>72</v>
      </c>
      <c r="F15" s="148" t="s">
        <v>252</v>
      </c>
      <c r="G15" s="40" t="s">
        <v>222</v>
      </c>
      <c r="H15" s="31" t="s">
        <v>252</v>
      </c>
      <c r="I15" s="177" t="s">
        <v>78</v>
      </c>
      <c r="J15" s="33" t="s">
        <v>252</v>
      </c>
      <c r="K15" s="177" t="s">
        <v>264</v>
      </c>
      <c r="L15" s="31" t="s">
        <v>252</v>
      </c>
      <c r="M15" s="177" t="s">
        <v>136</v>
      </c>
      <c r="N15" s="33" t="s">
        <v>252</v>
      </c>
      <c r="O15" s="177" t="s">
        <v>166</v>
      </c>
      <c r="P15" s="31">
        <f>7-1</f>
        <v>6</v>
      </c>
      <c r="Q15" s="40" t="s">
        <v>203</v>
      </c>
      <c r="R15" s="30">
        <f>5-1-1-1.5</f>
        <v>1.5</v>
      </c>
      <c r="S15" s="177" t="s">
        <v>274</v>
      </c>
      <c r="T15" s="31" t="s">
        <v>252</v>
      </c>
      <c r="U15" s="45"/>
      <c r="V15" s="45"/>
      <c r="W15" s="45"/>
      <c r="X15" s="45"/>
      <c r="Y15" s="45"/>
      <c r="Z15" s="45"/>
    </row>
    <row r="16" spans="1:26" ht="12.75">
      <c r="A16" s="160" t="s">
        <v>451</v>
      </c>
      <c r="B16" s="147">
        <v>6</v>
      </c>
      <c r="C16" s="143" t="s">
        <v>134</v>
      </c>
      <c r="D16" s="38">
        <v>6</v>
      </c>
      <c r="E16" s="121" t="s">
        <v>77</v>
      </c>
      <c r="F16" s="148">
        <v>6</v>
      </c>
      <c r="G16" s="39" t="s">
        <v>358</v>
      </c>
      <c r="H16" s="28">
        <v>7</v>
      </c>
      <c r="I16" s="67" t="s">
        <v>90</v>
      </c>
      <c r="J16" s="29">
        <v>6</v>
      </c>
      <c r="K16" s="177" t="s">
        <v>233</v>
      </c>
      <c r="L16" s="31">
        <v>6</v>
      </c>
      <c r="M16" s="177" t="s">
        <v>145</v>
      </c>
      <c r="N16" s="33">
        <f>6+3</f>
        <v>9</v>
      </c>
      <c r="O16" s="67" t="s">
        <v>172</v>
      </c>
      <c r="P16" s="28">
        <v>5.5</v>
      </c>
      <c r="Q16" s="39" t="s">
        <v>197</v>
      </c>
      <c r="R16" s="27">
        <v>5</v>
      </c>
      <c r="S16" s="67" t="s">
        <v>255</v>
      </c>
      <c r="T16" s="28">
        <v>6</v>
      </c>
      <c r="U16" s="45"/>
      <c r="V16" s="45"/>
      <c r="W16" s="45"/>
      <c r="X16" s="45"/>
      <c r="Y16" s="45"/>
      <c r="Z16" s="45"/>
    </row>
    <row r="17" spans="1:26" ht="12.75">
      <c r="A17" s="178" t="s">
        <v>110</v>
      </c>
      <c r="B17" s="148">
        <v>5</v>
      </c>
      <c r="C17" s="142" t="s">
        <v>127</v>
      </c>
      <c r="D17" s="32">
        <v>5</v>
      </c>
      <c r="E17" s="94" t="s">
        <v>371</v>
      </c>
      <c r="F17" s="147">
        <v>6</v>
      </c>
      <c r="G17" s="39" t="s">
        <v>224</v>
      </c>
      <c r="H17" s="28">
        <v>6.5</v>
      </c>
      <c r="I17" s="67" t="s">
        <v>80</v>
      </c>
      <c r="J17" s="29">
        <v>5.5</v>
      </c>
      <c r="K17" s="177" t="s">
        <v>243</v>
      </c>
      <c r="L17" s="31">
        <f>6-0.5</f>
        <v>5.5</v>
      </c>
      <c r="M17" s="177" t="s">
        <v>148</v>
      </c>
      <c r="N17" s="33">
        <v>5.5</v>
      </c>
      <c r="O17" s="177" t="s">
        <v>270</v>
      </c>
      <c r="P17" s="31">
        <v>6</v>
      </c>
      <c r="Q17" s="39" t="s">
        <v>193</v>
      </c>
      <c r="R17" s="29">
        <v>6</v>
      </c>
      <c r="S17" s="177" t="s">
        <v>180</v>
      </c>
      <c r="T17" s="31">
        <v>5.5</v>
      </c>
      <c r="U17" s="45"/>
      <c r="V17" s="45"/>
      <c r="W17" s="45"/>
      <c r="X17" s="45"/>
      <c r="Y17" s="45"/>
      <c r="Z17" s="45"/>
    </row>
    <row r="18" spans="1:26" ht="12.75">
      <c r="A18" s="178" t="s">
        <v>104</v>
      </c>
      <c r="B18" s="148">
        <v>5.5</v>
      </c>
      <c r="C18" s="142" t="s">
        <v>129</v>
      </c>
      <c r="D18" s="32">
        <v>6</v>
      </c>
      <c r="E18" s="121" t="s">
        <v>67</v>
      </c>
      <c r="F18" s="148" t="s">
        <v>253</v>
      </c>
      <c r="G18" s="40" t="s">
        <v>225</v>
      </c>
      <c r="H18" s="31">
        <v>5</v>
      </c>
      <c r="I18" s="177" t="s">
        <v>278</v>
      </c>
      <c r="J18" s="33">
        <v>6</v>
      </c>
      <c r="K18" s="67" t="s">
        <v>235</v>
      </c>
      <c r="L18" s="38">
        <f>6+3</f>
        <v>9</v>
      </c>
      <c r="M18" s="67" t="s">
        <v>140</v>
      </c>
      <c r="N18" s="29">
        <v>6</v>
      </c>
      <c r="O18" s="177" t="s">
        <v>169</v>
      </c>
      <c r="P18" s="31">
        <v>6</v>
      </c>
      <c r="Q18" s="40" t="s">
        <v>194</v>
      </c>
      <c r="R18" s="33">
        <f>6-0.5</f>
        <v>5.5</v>
      </c>
      <c r="S18" s="177" t="s">
        <v>362</v>
      </c>
      <c r="T18" s="31" t="s">
        <v>252</v>
      </c>
      <c r="U18" s="45"/>
      <c r="V18" s="45"/>
      <c r="W18" s="45"/>
      <c r="X18" s="45"/>
      <c r="Y18" s="45"/>
      <c r="Z18" s="45"/>
    </row>
    <row r="19" spans="1:26" ht="12.75">
      <c r="A19" s="178" t="s">
        <v>480</v>
      </c>
      <c r="B19" s="147">
        <v>5</v>
      </c>
      <c r="C19" s="142" t="s">
        <v>267</v>
      </c>
      <c r="D19" s="32">
        <v>6</v>
      </c>
      <c r="E19" s="94" t="s">
        <v>69</v>
      </c>
      <c r="F19" s="147">
        <v>6</v>
      </c>
      <c r="G19" s="40" t="s">
        <v>226</v>
      </c>
      <c r="H19" s="31">
        <f>6-0.5</f>
        <v>5.5</v>
      </c>
      <c r="I19" s="177" t="s">
        <v>482</v>
      </c>
      <c r="J19" s="33" t="s">
        <v>252</v>
      </c>
      <c r="K19" s="177" t="s">
        <v>318</v>
      </c>
      <c r="L19" s="32">
        <f>6-0.5</f>
        <v>5.5</v>
      </c>
      <c r="M19" s="67" t="s">
        <v>149</v>
      </c>
      <c r="N19" s="29">
        <v>5.5</v>
      </c>
      <c r="O19" s="67" t="s">
        <v>156</v>
      </c>
      <c r="P19" s="38">
        <v>6.5</v>
      </c>
      <c r="Q19" s="40" t="s">
        <v>196</v>
      </c>
      <c r="R19" s="33">
        <v>6</v>
      </c>
      <c r="S19" s="177" t="s">
        <v>150</v>
      </c>
      <c r="T19" s="32" t="s">
        <v>252</v>
      </c>
      <c r="U19" s="45"/>
      <c r="V19" s="45"/>
      <c r="W19" s="45"/>
      <c r="X19" s="45"/>
      <c r="Y19" s="45"/>
      <c r="Z19" s="45"/>
    </row>
    <row r="20" spans="1:26" ht="12.75">
      <c r="A20" s="178" t="s">
        <v>467</v>
      </c>
      <c r="B20" s="148">
        <v>5.5</v>
      </c>
      <c r="C20" s="142" t="s">
        <v>131</v>
      </c>
      <c r="D20" s="32">
        <v>6</v>
      </c>
      <c r="E20" s="121" t="s">
        <v>75</v>
      </c>
      <c r="F20" s="148">
        <v>6</v>
      </c>
      <c r="G20" s="40" t="s">
        <v>227</v>
      </c>
      <c r="H20" s="31">
        <v>5.5</v>
      </c>
      <c r="I20" s="246" t="s">
        <v>280</v>
      </c>
      <c r="J20" s="33" t="s">
        <v>252</v>
      </c>
      <c r="K20" s="177" t="s">
        <v>263</v>
      </c>
      <c r="L20" s="32" t="s">
        <v>253</v>
      </c>
      <c r="M20" s="177" t="s">
        <v>152</v>
      </c>
      <c r="N20" s="33">
        <f>6-0.5</f>
        <v>5.5</v>
      </c>
      <c r="O20" s="177" t="s">
        <v>269</v>
      </c>
      <c r="P20" s="32">
        <v>5.5</v>
      </c>
      <c r="Q20" s="40" t="s">
        <v>206</v>
      </c>
      <c r="R20" s="33">
        <f>5-0.5</f>
        <v>4.5</v>
      </c>
      <c r="S20" s="246" t="s">
        <v>481</v>
      </c>
      <c r="T20" s="37">
        <v>5.5</v>
      </c>
      <c r="U20" s="45"/>
      <c r="V20" s="45"/>
      <c r="W20" s="45"/>
      <c r="X20" s="45"/>
      <c r="Y20" s="45"/>
      <c r="Z20" s="45"/>
    </row>
    <row r="21" spans="1:26" ht="12.75">
      <c r="A21" s="160" t="s">
        <v>299</v>
      </c>
      <c r="B21" s="147" t="s">
        <v>252</v>
      </c>
      <c r="C21" s="142" t="s">
        <v>316</v>
      </c>
      <c r="D21" s="32">
        <v>6</v>
      </c>
      <c r="E21" s="94" t="s">
        <v>64</v>
      </c>
      <c r="F21" s="147" t="s">
        <v>252</v>
      </c>
      <c r="G21" s="40" t="s">
        <v>228</v>
      </c>
      <c r="H21" s="32">
        <v>6.5</v>
      </c>
      <c r="I21" s="177" t="s">
        <v>88</v>
      </c>
      <c r="J21" s="33">
        <v>6.5</v>
      </c>
      <c r="K21" s="177" t="s">
        <v>240</v>
      </c>
      <c r="L21" s="32">
        <v>5</v>
      </c>
      <c r="M21" s="177" t="s">
        <v>478</v>
      </c>
      <c r="N21" s="33">
        <v>5</v>
      </c>
      <c r="O21" s="177" t="s">
        <v>168</v>
      </c>
      <c r="P21" s="32" t="s">
        <v>252</v>
      </c>
      <c r="Q21" s="40" t="s">
        <v>335</v>
      </c>
      <c r="R21" s="33">
        <f>6-0.5</f>
        <v>5.5</v>
      </c>
      <c r="S21" s="67" t="s">
        <v>177</v>
      </c>
      <c r="T21" s="38">
        <v>5</v>
      </c>
      <c r="U21" s="45"/>
      <c r="V21" s="45"/>
      <c r="W21" s="45"/>
      <c r="X21" s="45"/>
      <c r="Y21" s="45"/>
      <c r="Z21" s="45"/>
    </row>
    <row r="22" spans="1:26" ht="12.75">
      <c r="A22" s="159" t="s">
        <v>116</v>
      </c>
      <c r="B22" s="146">
        <v>0</v>
      </c>
      <c r="C22" s="143" t="s">
        <v>325</v>
      </c>
      <c r="D22" s="38">
        <v>0</v>
      </c>
      <c r="E22" s="93" t="s">
        <v>97</v>
      </c>
      <c r="F22" s="146">
        <v>0.5</v>
      </c>
      <c r="G22" s="39" t="s">
        <v>229</v>
      </c>
      <c r="H22" s="38">
        <v>0</v>
      </c>
      <c r="I22" s="39" t="s">
        <v>96</v>
      </c>
      <c r="J22" s="29">
        <v>1</v>
      </c>
      <c r="K22" s="67" t="s">
        <v>249</v>
      </c>
      <c r="L22" s="38">
        <v>0</v>
      </c>
      <c r="M22" s="39" t="s">
        <v>153</v>
      </c>
      <c r="N22" s="29">
        <v>1</v>
      </c>
      <c r="O22" s="39" t="s">
        <v>173</v>
      </c>
      <c r="P22" s="92">
        <v>1</v>
      </c>
      <c r="Q22" s="39" t="s">
        <v>210</v>
      </c>
      <c r="R22" s="29">
        <v>0.5</v>
      </c>
      <c r="S22" s="67" t="s">
        <v>257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160"/>
      <c r="B23" s="147"/>
      <c r="C23" s="34"/>
      <c r="D23" s="32"/>
      <c r="E23" s="94"/>
      <c r="F23" s="147"/>
      <c r="G23" s="40"/>
      <c r="H23" s="32"/>
      <c r="I23" s="40"/>
      <c r="J23" s="33"/>
      <c r="K23" s="34"/>
      <c r="L23" s="32"/>
      <c r="M23" s="40"/>
      <c r="N23" s="33"/>
      <c r="O23" s="40"/>
      <c r="P23" s="32"/>
      <c r="Q23" s="34"/>
      <c r="R23" s="33"/>
      <c r="S23" s="247"/>
      <c r="T23" s="32"/>
      <c r="U23" s="45"/>
      <c r="V23" s="45"/>
      <c r="W23" s="45"/>
      <c r="X23" s="45"/>
      <c r="Y23" s="45"/>
      <c r="Z23" s="45"/>
    </row>
    <row r="24" spans="1:26" ht="12.75">
      <c r="A24" s="158"/>
      <c r="B24" s="274">
        <f>B2+B3+B4+B5+B6+B7+B8+B9+B10+B11+B12+B13+B22</f>
        <v>77.5</v>
      </c>
      <c r="C24" s="17"/>
      <c r="D24" s="270">
        <f>D2+D3+D4+D5+D6+D7+D8+D9+D10+D11+D12+D16+D22</f>
        <v>72.5</v>
      </c>
      <c r="E24" s="68"/>
      <c r="F24" s="251">
        <f>F2+F3+F4+F5+F6+F7+F8+F9+F10+F11+F12+F13+F22</f>
        <v>69.5</v>
      </c>
      <c r="G24" s="17"/>
      <c r="H24" s="260">
        <f>H2+H3+H16+H5+H17+H7+H8+H9+H10+H11+H12+H13+H22</f>
        <v>73</v>
      </c>
      <c r="I24" s="17"/>
      <c r="J24" s="243">
        <f>J2+J3+J16+J17+J6+J7+J8+J9+J10+J11+J12+J13+J22</f>
        <v>71.5</v>
      </c>
      <c r="K24" s="17"/>
      <c r="L24" s="276">
        <f>L2+L3+L4+L5+L6+L7+L8+L9+L18+L11+L12+L13+L22</f>
        <v>73</v>
      </c>
      <c r="M24" s="17"/>
      <c r="N24" s="244">
        <f>N2+N3+N4+N5+N6+N7+N18+N19+N10+N11+N12+N13+N22</f>
        <v>77.5</v>
      </c>
      <c r="O24" s="17"/>
      <c r="P24" s="254">
        <f>P2+P3+P4+P5+P19+P7+P8+P9+P10+P11+P16+P13+P22</f>
        <v>62.5</v>
      </c>
      <c r="Q24" s="17"/>
      <c r="R24" s="245">
        <f>R2+R3+R4+R17+R6+R7+R8+R16+R10+R11+R12+R13+R22</f>
        <v>74.5</v>
      </c>
      <c r="S24" s="17"/>
      <c r="T24" s="333">
        <f>T2+T3+T4+T21+T6+T7+T8+T9+T10+T16+T12+T13+T22</f>
        <v>67</v>
      </c>
      <c r="U24" s="45"/>
      <c r="V24" s="45"/>
      <c r="W24" s="45"/>
      <c r="X24" s="45"/>
      <c r="Y24" s="45"/>
      <c r="Z24" s="45"/>
    </row>
    <row r="25" spans="1:26" ht="13.5" thickBot="1">
      <c r="A25" s="158"/>
      <c r="B25" s="150"/>
      <c r="C25" s="307"/>
      <c r="D25" s="23"/>
      <c r="E25" s="312"/>
      <c r="F25" s="150"/>
      <c r="G25" s="307"/>
      <c r="H25" s="23"/>
      <c r="I25" s="307"/>
      <c r="J25" s="77"/>
      <c r="K25" s="307"/>
      <c r="L25" s="23"/>
      <c r="M25" s="307"/>
      <c r="N25" s="77"/>
      <c r="O25" s="307"/>
      <c r="P25" s="23"/>
      <c r="Q25" s="307"/>
      <c r="R25" s="77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97"/>
      <c r="B26" s="98">
        <v>3</v>
      </c>
      <c r="C26" s="42"/>
      <c r="D26" s="170">
        <v>2</v>
      </c>
      <c r="E26" s="139"/>
      <c r="F26" s="140">
        <v>1</v>
      </c>
      <c r="G26" s="87"/>
      <c r="H26" s="164">
        <v>2</v>
      </c>
      <c r="I26" s="183"/>
      <c r="J26" s="43">
        <v>2</v>
      </c>
      <c r="K26" s="81"/>
      <c r="L26" s="44">
        <v>2</v>
      </c>
      <c r="M26" s="304"/>
      <c r="N26" s="84">
        <v>3</v>
      </c>
      <c r="O26" s="233"/>
      <c r="P26" s="60">
        <v>0</v>
      </c>
      <c r="Q26" s="46"/>
      <c r="R26" s="41">
        <v>2</v>
      </c>
      <c r="S26" s="53"/>
      <c r="T26" s="168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S1:T1"/>
    <mergeCell ref="Q1:R1"/>
    <mergeCell ref="K1:L1"/>
    <mergeCell ref="I1:J1"/>
    <mergeCell ref="O1:P1"/>
    <mergeCell ref="M1:N1"/>
    <mergeCell ref="C1:D1"/>
    <mergeCell ref="A1:B1"/>
    <mergeCell ref="G1:H1"/>
    <mergeCell ref="E1:F1"/>
  </mergeCells>
  <printOptions/>
  <pageMargins left="0.75" right="0.75" top="1" bottom="1" header="0.5" footer="0.5"/>
  <pageSetup orientation="portrait" paperSize="9"/>
  <ignoredErrors>
    <ignoredError sqref="L1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2.140625" style="0" customWidth="1"/>
    <col min="2" max="2" width="4.8515625" style="0" bestFit="1" customWidth="1"/>
    <col min="3" max="3" width="13.421875" style="0" bestFit="1" customWidth="1"/>
    <col min="4" max="4" width="4.7109375" style="0" bestFit="1" customWidth="1"/>
    <col min="5" max="5" width="14.421875" style="0" bestFit="1" customWidth="1"/>
    <col min="6" max="6" width="4.57421875" style="0" customWidth="1"/>
    <col min="7" max="7" width="12.8515625" style="0" bestFit="1" customWidth="1"/>
    <col min="8" max="8" width="5.00390625" style="0" customWidth="1"/>
    <col min="9" max="9" width="11.7109375" style="0" bestFit="1" customWidth="1"/>
    <col min="10" max="10" width="4.7109375" style="0" bestFit="1" customWidth="1"/>
    <col min="11" max="11" width="11.7109375" style="0" bestFit="1" customWidth="1"/>
    <col min="12" max="12" width="4.57421875" style="0" customWidth="1"/>
    <col min="13" max="13" width="12.421875" style="0" bestFit="1" customWidth="1"/>
    <col min="14" max="14" width="5.00390625" style="0" bestFit="1" customWidth="1"/>
    <col min="15" max="15" width="14.140625" style="0" bestFit="1" customWidth="1"/>
    <col min="16" max="16" width="4.57421875" style="0" bestFit="1" customWidth="1"/>
    <col min="17" max="17" width="13.00390625" style="0" customWidth="1"/>
    <col min="18" max="18" width="5.140625" style="0" customWidth="1"/>
    <col min="19" max="19" width="12.57421875" style="0" bestFit="1" customWidth="1"/>
    <col min="20" max="20" width="4.8515625" style="0" bestFit="1" customWidth="1"/>
  </cols>
  <sheetData>
    <row r="1" spans="1:26" ht="13.5" thickBot="1">
      <c r="A1" s="459" t="s">
        <v>61</v>
      </c>
      <c r="B1" s="460"/>
      <c r="C1" s="463" t="s">
        <v>55</v>
      </c>
      <c r="D1" s="464"/>
      <c r="E1" s="471" t="s">
        <v>370</v>
      </c>
      <c r="F1" s="472"/>
      <c r="G1" s="467" t="s">
        <v>359</v>
      </c>
      <c r="H1" s="468"/>
      <c r="I1" s="469" t="s">
        <v>474</v>
      </c>
      <c r="J1" s="470"/>
      <c r="K1" s="457" t="s">
        <v>56</v>
      </c>
      <c r="L1" s="458"/>
      <c r="M1" s="465" t="s">
        <v>60</v>
      </c>
      <c r="N1" s="466"/>
      <c r="O1" s="473" t="s">
        <v>287</v>
      </c>
      <c r="P1" s="474"/>
      <c r="Q1" s="455" t="s">
        <v>54</v>
      </c>
      <c r="R1" s="456"/>
      <c r="S1" s="461" t="s">
        <v>324</v>
      </c>
      <c r="T1" s="462"/>
      <c r="U1" s="45"/>
      <c r="V1" s="45"/>
      <c r="W1" s="45"/>
      <c r="X1" s="45"/>
      <c r="Y1" s="45"/>
      <c r="Z1" s="45"/>
    </row>
    <row r="2" spans="1:26" ht="12.75">
      <c r="A2" s="158"/>
      <c r="B2" s="174">
        <v>2</v>
      </c>
      <c r="C2" s="17"/>
      <c r="D2" s="18"/>
      <c r="E2" s="26"/>
      <c r="F2" s="55">
        <v>2</v>
      </c>
      <c r="G2" s="17"/>
      <c r="H2" s="161"/>
      <c r="I2" s="26"/>
      <c r="J2" s="186">
        <v>2</v>
      </c>
      <c r="K2" s="17"/>
      <c r="L2" s="161"/>
      <c r="M2" s="26"/>
      <c r="N2" s="86">
        <v>2</v>
      </c>
      <c r="O2" s="17"/>
      <c r="P2" s="18"/>
      <c r="Q2" s="26"/>
      <c r="R2" s="232">
        <v>2</v>
      </c>
      <c r="S2" s="68"/>
      <c r="T2" s="179"/>
      <c r="U2" s="45"/>
      <c r="V2" s="45"/>
      <c r="W2" s="45"/>
      <c r="X2" s="45"/>
      <c r="Y2" s="45"/>
      <c r="Z2" s="45"/>
    </row>
    <row r="3" spans="1:26" ht="12.75">
      <c r="A3" s="159" t="s">
        <v>98</v>
      </c>
      <c r="B3" s="146">
        <f>6+1</f>
        <v>7</v>
      </c>
      <c r="C3" s="67" t="s">
        <v>301</v>
      </c>
      <c r="D3" s="38">
        <f>5.5-1-0.5</f>
        <v>4</v>
      </c>
      <c r="E3" s="165" t="s">
        <v>174</v>
      </c>
      <c r="F3" s="27">
        <f>6-1-1</f>
        <v>4</v>
      </c>
      <c r="G3" s="39" t="s">
        <v>211</v>
      </c>
      <c r="H3" s="28">
        <f>6+1-0.5</f>
        <v>6.5</v>
      </c>
      <c r="I3" s="165" t="s">
        <v>166</v>
      </c>
      <c r="J3" s="27">
        <f>6.5-1-1-1-1</f>
        <v>2.5</v>
      </c>
      <c r="K3" s="67" t="s">
        <v>361</v>
      </c>
      <c r="L3" s="38">
        <f>6-1</f>
        <v>5</v>
      </c>
      <c r="M3" s="165" t="s">
        <v>242</v>
      </c>
      <c r="N3" s="27">
        <f>6.5+1</f>
        <v>7.5</v>
      </c>
      <c r="O3" s="39" t="s">
        <v>283</v>
      </c>
      <c r="P3" s="28">
        <f>6+1</f>
        <v>7</v>
      </c>
      <c r="Q3" s="79" t="s">
        <v>117</v>
      </c>
      <c r="R3" s="27">
        <f>6+1</f>
        <v>7</v>
      </c>
      <c r="S3" s="93" t="s">
        <v>62</v>
      </c>
      <c r="T3" s="58">
        <f>6-1</f>
        <v>5</v>
      </c>
      <c r="U3" s="45"/>
      <c r="V3" s="45"/>
      <c r="W3" s="45"/>
      <c r="X3" s="45"/>
      <c r="Y3" s="45"/>
      <c r="Z3" s="45"/>
    </row>
    <row r="4" spans="1:26" ht="12.75">
      <c r="A4" s="159" t="s">
        <v>369</v>
      </c>
      <c r="B4" s="146">
        <v>6.5</v>
      </c>
      <c r="C4" s="67" t="s">
        <v>303</v>
      </c>
      <c r="D4" s="38">
        <v>6</v>
      </c>
      <c r="E4" s="165" t="s">
        <v>275</v>
      </c>
      <c r="F4" s="27">
        <v>5.5</v>
      </c>
      <c r="G4" s="39" t="s">
        <v>212</v>
      </c>
      <c r="H4" s="28" t="s">
        <v>254</v>
      </c>
      <c r="I4" s="165" t="s">
        <v>156</v>
      </c>
      <c r="J4" s="27">
        <v>5.5</v>
      </c>
      <c r="K4" s="67" t="s">
        <v>91</v>
      </c>
      <c r="L4" s="38" t="s">
        <v>254</v>
      </c>
      <c r="M4" s="165" t="s">
        <v>308</v>
      </c>
      <c r="N4" s="27">
        <v>6</v>
      </c>
      <c r="O4" s="39" t="s">
        <v>193</v>
      </c>
      <c r="P4" s="28">
        <v>6</v>
      </c>
      <c r="Q4" s="79" t="s">
        <v>267</v>
      </c>
      <c r="R4" s="27">
        <v>6</v>
      </c>
      <c r="S4" s="93" t="s">
        <v>65</v>
      </c>
      <c r="T4" s="58" t="s">
        <v>254</v>
      </c>
      <c r="U4" s="45"/>
      <c r="V4" s="45"/>
      <c r="W4" s="45"/>
      <c r="X4" s="45"/>
      <c r="Y4" s="45"/>
      <c r="Z4" s="45"/>
    </row>
    <row r="5" spans="1:26" ht="12.75">
      <c r="A5" s="159" t="s">
        <v>100</v>
      </c>
      <c r="B5" s="146">
        <f>6-0.5</f>
        <v>5.5</v>
      </c>
      <c r="C5" s="67" t="s">
        <v>152</v>
      </c>
      <c r="D5" s="38">
        <v>6</v>
      </c>
      <c r="E5" s="165" t="s">
        <v>177</v>
      </c>
      <c r="F5" s="27">
        <v>6</v>
      </c>
      <c r="G5" s="39" t="s">
        <v>326</v>
      </c>
      <c r="H5" s="28">
        <f>7+3</f>
        <v>10</v>
      </c>
      <c r="I5" s="165" t="s">
        <v>269</v>
      </c>
      <c r="J5" s="272">
        <f>6-0.5</f>
        <v>5.5</v>
      </c>
      <c r="K5" s="67" t="s">
        <v>81</v>
      </c>
      <c r="L5" s="38" t="s">
        <v>254</v>
      </c>
      <c r="M5" s="165" t="s">
        <v>232</v>
      </c>
      <c r="N5" s="27">
        <v>6</v>
      </c>
      <c r="O5" s="39" t="s">
        <v>195</v>
      </c>
      <c r="P5" s="28">
        <v>7</v>
      </c>
      <c r="Q5" s="79" t="s">
        <v>266</v>
      </c>
      <c r="R5" s="48">
        <f>4.5-0.5-0.5</f>
        <v>3.5</v>
      </c>
      <c r="S5" s="93" t="s">
        <v>64</v>
      </c>
      <c r="T5" s="58" t="s">
        <v>254</v>
      </c>
      <c r="U5" s="45"/>
      <c r="V5" s="45"/>
      <c r="W5" s="45"/>
      <c r="X5" s="45"/>
      <c r="Y5" s="45"/>
      <c r="Z5" s="45"/>
    </row>
    <row r="6" spans="1:26" ht="12.75">
      <c r="A6" s="159" t="s">
        <v>99</v>
      </c>
      <c r="B6" s="146">
        <v>6</v>
      </c>
      <c r="C6" s="67" t="s">
        <v>281</v>
      </c>
      <c r="D6" s="38">
        <v>5</v>
      </c>
      <c r="E6" s="165" t="s">
        <v>190</v>
      </c>
      <c r="F6" s="27">
        <v>6</v>
      </c>
      <c r="G6" s="39" t="s">
        <v>214</v>
      </c>
      <c r="H6" s="28" t="s">
        <v>254</v>
      </c>
      <c r="I6" s="165" t="s">
        <v>167</v>
      </c>
      <c r="J6" s="27">
        <v>6</v>
      </c>
      <c r="K6" s="67" t="s">
        <v>79</v>
      </c>
      <c r="L6" s="38">
        <v>6</v>
      </c>
      <c r="M6" s="165" t="s">
        <v>309</v>
      </c>
      <c r="N6" s="27">
        <f>6.5-0.5</f>
        <v>6</v>
      </c>
      <c r="O6" s="39" t="s">
        <v>194</v>
      </c>
      <c r="P6" s="28">
        <f>6-0.5</f>
        <v>5.5</v>
      </c>
      <c r="Q6" s="79" t="s">
        <v>129</v>
      </c>
      <c r="R6" s="27">
        <v>6</v>
      </c>
      <c r="S6" s="93" t="s">
        <v>285</v>
      </c>
      <c r="T6" s="58">
        <v>6</v>
      </c>
      <c r="U6" s="45"/>
      <c r="V6" s="45"/>
      <c r="W6" s="45"/>
      <c r="X6" s="45"/>
      <c r="Y6" s="45"/>
      <c r="Z6" s="45"/>
    </row>
    <row r="7" spans="1:26" ht="12.75">
      <c r="A7" s="159" t="s">
        <v>103</v>
      </c>
      <c r="B7" s="146">
        <f>6.5+3</f>
        <v>9.5</v>
      </c>
      <c r="C7" s="67" t="s">
        <v>142</v>
      </c>
      <c r="D7" s="38">
        <v>7</v>
      </c>
      <c r="E7" s="165" t="s">
        <v>181</v>
      </c>
      <c r="F7" s="27">
        <v>6.5</v>
      </c>
      <c r="G7" s="39" t="s">
        <v>215</v>
      </c>
      <c r="H7" s="28">
        <f>7.5+3</f>
        <v>10.5</v>
      </c>
      <c r="I7" s="165" t="s">
        <v>160</v>
      </c>
      <c r="J7" s="27">
        <v>6</v>
      </c>
      <c r="K7" s="67" t="s">
        <v>82</v>
      </c>
      <c r="L7" s="38" t="s">
        <v>254</v>
      </c>
      <c r="M7" s="165" t="s">
        <v>235</v>
      </c>
      <c r="N7" s="27" t="s">
        <v>254</v>
      </c>
      <c r="O7" s="39" t="s">
        <v>290</v>
      </c>
      <c r="P7" s="28">
        <v>7</v>
      </c>
      <c r="Q7" s="79" t="s">
        <v>122</v>
      </c>
      <c r="R7" s="27">
        <v>6.5</v>
      </c>
      <c r="S7" s="93" t="s">
        <v>74</v>
      </c>
      <c r="T7" s="58">
        <v>6</v>
      </c>
      <c r="U7" s="45"/>
      <c r="V7" s="45"/>
      <c r="W7" s="45"/>
      <c r="X7" s="45"/>
      <c r="Y7" s="45"/>
      <c r="Z7" s="45"/>
    </row>
    <row r="8" spans="1:26" ht="12.75">
      <c r="A8" s="159" t="s">
        <v>105</v>
      </c>
      <c r="B8" s="146">
        <v>7</v>
      </c>
      <c r="C8" s="67" t="s">
        <v>141</v>
      </c>
      <c r="D8" s="38">
        <v>7</v>
      </c>
      <c r="E8" s="165" t="s">
        <v>341</v>
      </c>
      <c r="F8" s="27">
        <v>7</v>
      </c>
      <c r="G8" s="39" t="s">
        <v>216</v>
      </c>
      <c r="H8" s="28">
        <f>7+3</f>
        <v>10</v>
      </c>
      <c r="I8" s="165" t="s">
        <v>171</v>
      </c>
      <c r="J8" s="27">
        <v>5.5</v>
      </c>
      <c r="K8" s="67" t="s">
        <v>92</v>
      </c>
      <c r="L8" s="38">
        <v>6</v>
      </c>
      <c r="M8" s="165" t="s">
        <v>237</v>
      </c>
      <c r="N8" s="27">
        <v>6.5</v>
      </c>
      <c r="O8" s="39" t="s">
        <v>196</v>
      </c>
      <c r="P8" s="28">
        <v>5.5</v>
      </c>
      <c r="Q8" s="79" t="s">
        <v>121</v>
      </c>
      <c r="R8" s="27">
        <v>5.5</v>
      </c>
      <c r="S8" s="93" t="s">
        <v>68</v>
      </c>
      <c r="T8" s="58">
        <v>7</v>
      </c>
      <c r="U8" s="45"/>
      <c r="V8" s="45"/>
      <c r="W8" s="45"/>
      <c r="X8" s="45"/>
      <c r="Y8" s="45"/>
      <c r="Z8" s="45"/>
    </row>
    <row r="9" spans="1:26" ht="12.75">
      <c r="A9" s="159" t="s">
        <v>112</v>
      </c>
      <c r="B9" s="146">
        <v>5</v>
      </c>
      <c r="C9" s="67" t="s">
        <v>179</v>
      </c>
      <c r="D9" s="38">
        <f>5-0.5</f>
        <v>4.5</v>
      </c>
      <c r="E9" s="165" t="s">
        <v>188</v>
      </c>
      <c r="F9" s="27">
        <v>7</v>
      </c>
      <c r="G9" s="39" t="s">
        <v>217</v>
      </c>
      <c r="H9" s="28">
        <v>6</v>
      </c>
      <c r="I9" s="165" t="s">
        <v>162</v>
      </c>
      <c r="J9" s="27">
        <f>7+3</f>
        <v>10</v>
      </c>
      <c r="K9" s="67" t="s">
        <v>85</v>
      </c>
      <c r="L9" s="38">
        <v>6.5</v>
      </c>
      <c r="M9" s="165" t="s">
        <v>236</v>
      </c>
      <c r="N9" s="27">
        <f>5-0.5</f>
        <v>4.5</v>
      </c>
      <c r="O9" s="39" t="s">
        <v>485</v>
      </c>
      <c r="P9" s="28">
        <v>6</v>
      </c>
      <c r="Q9" s="79" t="s">
        <v>124</v>
      </c>
      <c r="R9" s="27">
        <v>6.5</v>
      </c>
      <c r="S9" s="93" t="s">
        <v>69</v>
      </c>
      <c r="T9" s="58">
        <v>6</v>
      </c>
      <c r="U9" s="45"/>
      <c r="V9" s="45"/>
      <c r="W9" s="45"/>
      <c r="X9" s="45"/>
      <c r="Y9" s="45"/>
      <c r="Z9" s="45"/>
    </row>
    <row r="10" spans="1:26" ht="12.75">
      <c r="A10" s="159" t="s">
        <v>104</v>
      </c>
      <c r="B10" s="146">
        <v>5.5</v>
      </c>
      <c r="C10" s="67" t="s">
        <v>143</v>
      </c>
      <c r="D10" s="38">
        <f>6.5+3</f>
        <v>9.5</v>
      </c>
      <c r="E10" s="165" t="s">
        <v>187</v>
      </c>
      <c r="F10" s="27">
        <f>7+3</f>
        <v>10</v>
      </c>
      <c r="G10" s="39" t="s">
        <v>218</v>
      </c>
      <c r="H10" s="28">
        <v>7</v>
      </c>
      <c r="I10" s="165" t="s">
        <v>172</v>
      </c>
      <c r="J10" s="27">
        <v>6</v>
      </c>
      <c r="K10" s="67" t="s">
        <v>84</v>
      </c>
      <c r="L10" s="38">
        <v>6</v>
      </c>
      <c r="M10" s="165" t="s">
        <v>238</v>
      </c>
      <c r="N10" s="27">
        <f>6.5-0.5</f>
        <v>6</v>
      </c>
      <c r="O10" s="39" t="s">
        <v>199</v>
      </c>
      <c r="P10" s="28">
        <f>5.5-2</f>
        <v>3.5</v>
      </c>
      <c r="Q10" s="79" t="s">
        <v>132</v>
      </c>
      <c r="R10" s="27">
        <v>6.5</v>
      </c>
      <c r="S10" s="93" t="s">
        <v>67</v>
      </c>
      <c r="T10" s="265">
        <v>4</v>
      </c>
      <c r="U10" s="45"/>
      <c r="V10" s="45"/>
      <c r="W10" s="45"/>
      <c r="X10" s="45"/>
      <c r="Y10" s="45"/>
      <c r="Z10" s="45"/>
    </row>
    <row r="11" spans="1:26" ht="12.75">
      <c r="A11" s="159" t="s">
        <v>108</v>
      </c>
      <c r="B11" s="146">
        <v>5.5</v>
      </c>
      <c r="C11" s="67" t="s">
        <v>145</v>
      </c>
      <c r="D11" s="38">
        <v>5.5</v>
      </c>
      <c r="E11" s="165" t="s">
        <v>184</v>
      </c>
      <c r="F11" s="27" t="s">
        <v>254</v>
      </c>
      <c r="G11" s="39" t="s">
        <v>219</v>
      </c>
      <c r="H11" s="28">
        <f>5-0.5</f>
        <v>4.5</v>
      </c>
      <c r="I11" s="165" t="s">
        <v>271</v>
      </c>
      <c r="J11" s="27">
        <v>5</v>
      </c>
      <c r="K11" s="67" t="s">
        <v>86</v>
      </c>
      <c r="L11" s="38">
        <v>6</v>
      </c>
      <c r="M11" s="165" t="s">
        <v>239</v>
      </c>
      <c r="N11" s="27">
        <v>5</v>
      </c>
      <c r="O11" s="39" t="s">
        <v>347</v>
      </c>
      <c r="P11" s="28">
        <v>5</v>
      </c>
      <c r="Q11" s="79" t="s">
        <v>126</v>
      </c>
      <c r="R11" s="27">
        <f>7.5+3+3</f>
        <v>13.5</v>
      </c>
      <c r="S11" s="93" t="s">
        <v>329</v>
      </c>
      <c r="T11" s="58">
        <v>5.5</v>
      </c>
      <c r="U11" s="45"/>
      <c r="V11" s="45"/>
      <c r="W11" s="45"/>
      <c r="X11" s="45"/>
      <c r="Y11" s="45"/>
      <c r="Z11" s="45"/>
    </row>
    <row r="12" spans="1:26" ht="12.75">
      <c r="A12" s="159" t="s">
        <v>107</v>
      </c>
      <c r="B12" s="146">
        <v>6.5</v>
      </c>
      <c r="C12" s="67" t="s">
        <v>154</v>
      </c>
      <c r="D12" s="38">
        <v>5.5</v>
      </c>
      <c r="E12" s="165" t="s">
        <v>255</v>
      </c>
      <c r="F12" s="27">
        <v>6</v>
      </c>
      <c r="G12" s="39" t="s">
        <v>220</v>
      </c>
      <c r="H12" s="28">
        <f>7+3</f>
        <v>10</v>
      </c>
      <c r="I12" s="165" t="s">
        <v>165</v>
      </c>
      <c r="J12" s="27">
        <v>5.5</v>
      </c>
      <c r="K12" s="67" t="s">
        <v>87</v>
      </c>
      <c r="L12" s="330">
        <f>7.5+3</f>
        <v>10.5</v>
      </c>
      <c r="M12" s="165" t="s">
        <v>240</v>
      </c>
      <c r="N12" s="27">
        <v>6.5</v>
      </c>
      <c r="O12" s="39" t="s">
        <v>282</v>
      </c>
      <c r="P12" s="28">
        <v>5</v>
      </c>
      <c r="Q12" s="79" t="s">
        <v>125</v>
      </c>
      <c r="R12" s="27">
        <v>5</v>
      </c>
      <c r="S12" s="93" t="s">
        <v>71</v>
      </c>
      <c r="T12" s="58">
        <f>7+3</f>
        <v>10</v>
      </c>
      <c r="U12" s="45"/>
      <c r="V12" s="45"/>
      <c r="W12" s="45"/>
      <c r="X12" s="45"/>
      <c r="Y12" s="45"/>
      <c r="Z12" s="45"/>
    </row>
    <row r="13" spans="1:26" ht="12.75">
      <c r="A13" s="159" t="s">
        <v>106</v>
      </c>
      <c r="B13" s="146">
        <f>7.5+3+2</f>
        <v>12.5</v>
      </c>
      <c r="C13" s="67" t="s">
        <v>144</v>
      </c>
      <c r="D13" s="38">
        <f>5-0.5-0.5</f>
        <v>4</v>
      </c>
      <c r="E13" s="165" t="s">
        <v>182</v>
      </c>
      <c r="F13" s="27">
        <v>6</v>
      </c>
      <c r="G13" s="39" t="s">
        <v>221</v>
      </c>
      <c r="H13" s="28">
        <f>6.5+3</f>
        <v>9.5</v>
      </c>
      <c r="I13" s="165" t="s">
        <v>338</v>
      </c>
      <c r="J13" s="27" t="s">
        <v>256</v>
      </c>
      <c r="K13" s="67" t="s">
        <v>279</v>
      </c>
      <c r="L13" s="38" t="s">
        <v>254</v>
      </c>
      <c r="M13" s="165" t="s">
        <v>263</v>
      </c>
      <c r="N13" s="27">
        <v>5.5</v>
      </c>
      <c r="O13" s="39" t="s">
        <v>201</v>
      </c>
      <c r="P13" s="281">
        <f>7.5+3</f>
        <v>10.5</v>
      </c>
      <c r="Q13" s="79" t="s">
        <v>127</v>
      </c>
      <c r="R13" s="27">
        <f>6.5+3-0.5</f>
        <v>9</v>
      </c>
      <c r="S13" s="93" t="s">
        <v>286</v>
      </c>
      <c r="T13" s="58">
        <v>5</v>
      </c>
      <c r="U13" s="45"/>
      <c r="V13" s="45"/>
      <c r="W13" s="45"/>
      <c r="X13" s="45"/>
      <c r="Y13" s="45"/>
      <c r="Z13" s="45"/>
    </row>
    <row r="14" spans="1:26" ht="12.75">
      <c r="A14" s="160"/>
      <c r="B14" s="147"/>
      <c r="C14" s="177"/>
      <c r="D14" s="32"/>
      <c r="E14" s="166"/>
      <c r="F14" s="30"/>
      <c r="G14" s="40"/>
      <c r="H14" s="31"/>
      <c r="I14" s="166"/>
      <c r="J14" s="30"/>
      <c r="K14" s="177"/>
      <c r="L14" s="32"/>
      <c r="M14" s="166"/>
      <c r="N14" s="30"/>
      <c r="O14" s="40"/>
      <c r="P14" s="31"/>
      <c r="Q14" s="54"/>
      <c r="R14" s="33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160" t="s">
        <v>297</v>
      </c>
      <c r="B15" s="147">
        <f>5.5-1-1-1</f>
        <v>2.5</v>
      </c>
      <c r="C15" s="177" t="s">
        <v>146</v>
      </c>
      <c r="D15" s="32">
        <f>7+1</f>
        <v>8</v>
      </c>
      <c r="E15" s="166" t="s">
        <v>274</v>
      </c>
      <c r="F15" s="30" t="s">
        <v>252</v>
      </c>
      <c r="G15" s="40" t="s">
        <v>222</v>
      </c>
      <c r="H15" s="31" t="s">
        <v>252</v>
      </c>
      <c r="I15" s="236" t="s">
        <v>268</v>
      </c>
      <c r="J15" s="30">
        <f>5.5-1-1</f>
        <v>3.5</v>
      </c>
      <c r="K15" s="177" t="s">
        <v>78</v>
      </c>
      <c r="L15" s="32" t="s">
        <v>252</v>
      </c>
      <c r="M15" s="166" t="s">
        <v>264</v>
      </c>
      <c r="N15" s="30" t="s">
        <v>252</v>
      </c>
      <c r="O15" s="40" t="s">
        <v>486</v>
      </c>
      <c r="P15" s="31" t="s">
        <v>252</v>
      </c>
      <c r="Q15" s="54" t="s">
        <v>128</v>
      </c>
      <c r="R15" s="33" t="s">
        <v>252</v>
      </c>
      <c r="S15" s="121" t="s">
        <v>72</v>
      </c>
      <c r="T15" s="213" t="s">
        <v>252</v>
      </c>
      <c r="U15" s="45"/>
      <c r="V15" s="45"/>
      <c r="W15" s="45"/>
      <c r="X15" s="45"/>
      <c r="Y15" s="45"/>
      <c r="Z15" s="45"/>
    </row>
    <row r="16" spans="1:26" ht="12.75">
      <c r="A16" s="160" t="s">
        <v>111</v>
      </c>
      <c r="B16" s="147">
        <f>5-0.5-1.5</f>
        <v>3</v>
      </c>
      <c r="C16" s="177" t="s">
        <v>147</v>
      </c>
      <c r="D16" s="32">
        <v>6.5</v>
      </c>
      <c r="E16" s="166" t="s">
        <v>272</v>
      </c>
      <c r="F16" s="30" t="s">
        <v>252</v>
      </c>
      <c r="G16" s="39" t="s">
        <v>358</v>
      </c>
      <c r="H16" s="28">
        <v>6</v>
      </c>
      <c r="I16" s="166" t="s">
        <v>366</v>
      </c>
      <c r="J16" s="30" t="s">
        <v>252</v>
      </c>
      <c r="K16" s="67" t="s">
        <v>90</v>
      </c>
      <c r="L16" s="38">
        <f>6.5-0.5</f>
        <v>6</v>
      </c>
      <c r="M16" s="166" t="s">
        <v>243</v>
      </c>
      <c r="N16" s="30" t="s">
        <v>252</v>
      </c>
      <c r="O16" s="40" t="s">
        <v>487</v>
      </c>
      <c r="P16" s="31" t="s">
        <v>253</v>
      </c>
      <c r="Q16" s="54" t="s">
        <v>134</v>
      </c>
      <c r="R16" s="33">
        <f>6.5+3-0.5</f>
        <v>9</v>
      </c>
      <c r="S16" s="121" t="s">
        <v>371</v>
      </c>
      <c r="T16" s="213" t="s">
        <v>253</v>
      </c>
      <c r="U16" s="45"/>
      <c r="V16" s="45"/>
      <c r="W16" s="45"/>
      <c r="X16" s="45"/>
      <c r="Y16" s="45"/>
      <c r="Z16" s="45"/>
    </row>
    <row r="17" spans="1:26" ht="12.75">
      <c r="A17" s="178" t="s">
        <v>340</v>
      </c>
      <c r="B17" s="148">
        <v>6.5</v>
      </c>
      <c r="C17" s="177" t="s">
        <v>148</v>
      </c>
      <c r="D17" s="32" t="s">
        <v>252</v>
      </c>
      <c r="E17" s="165" t="s">
        <v>180</v>
      </c>
      <c r="F17" s="27">
        <v>6</v>
      </c>
      <c r="G17" s="39" t="s">
        <v>224</v>
      </c>
      <c r="H17" s="28">
        <f>6-0.5</f>
        <v>5.5</v>
      </c>
      <c r="I17" s="165" t="s">
        <v>170</v>
      </c>
      <c r="J17" s="27">
        <v>5.5</v>
      </c>
      <c r="K17" s="246" t="s">
        <v>80</v>
      </c>
      <c r="L17" s="32">
        <v>6.5</v>
      </c>
      <c r="M17" s="166" t="s">
        <v>365</v>
      </c>
      <c r="N17" s="30">
        <f>4.5-0.5</f>
        <v>4</v>
      </c>
      <c r="O17" s="40" t="s">
        <v>339</v>
      </c>
      <c r="P17" s="32">
        <v>5.5</v>
      </c>
      <c r="Q17" s="54" t="s">
        <v>489</v>
      </c>
      <c r="R17" s="33">
        <v>6</v>
      </c>
      <c r="S17" s="93" t="s">
        <v>251</v>
      </c>
      <c r="T17" s="58">
        <v>6</v>
      </c>
      <c r="U17" s="45"/>
      <c r="V17" s="45"/>
      <c r="W17" s="45"/>
      <c r="X17" s="45"/>
      <c r="Y17" s="45"/>
      <c r="Z17" s="45"/>
    </row>
    <row r="18" spans="1:26" ht="12.75">
      <c r="A18" s="178" t="s">
        <v>354</v>
      </c>
      <c r="B18" s="148" t="s">
        <v>253</v>
      </c>
      <c r="C18" s="246" t="s">
        <v>140</v>
      </c>
      <c r="D18" s="32">
        <v>5.5</v>
      </c>
      <c r="E18" s="166" t="s">
        <v>150</v>
      </c>
      <c r="F18" s="30">
        <v>5.5</v>
      </c>
      <c r="G18" s="40" t="s">
        <v>225</v>
      </c>
      <c r="H18" s="31">
        <v>5.5</v>
      </c>
      <c r="I18" s="166" t="s">
        <v>169</v>
      </c>
      <c r="J18" s="30">
        <v>4.5</v>
      </c>
      <c r="K18" s="177" t="s">
        <v>278</v>
      </c>
      <c r="L18" s="32">
        <v>5.5</v>
      </c>
      <c r="M18" s="165" t="s">
        <v>246</v>
      </c>
      <c r="N18" s="29">
        <v>6</v>
      </c>
      <c r="O18" s="40" t="s">
        <v>204</v>
      </c>
      <c r="P18" s="32">
        <v>6</v>
      </c>
      <c r="Q18" s="54" t="s">
        <v>133</v>
      </c>
      <c r="R18" s="33">
        <f>4.5-1.5</f>
        <v>3</v>
      </c>
      <c r="S18" s="121" t="s">
        <v>293</v>
      </c>
      <c r="T18" s="213" t="s">
        <v>252</v>
      </c>
      <c r="U18" s="45"/>
      <c r="V18" s="45"/>
      <c r="W18" s="45"/>
      <c r="X18" s="45"/>
      <c r="Y18" s="45"/>
      <c r="Z18" s="45"/>
    </row>
    <row r="19" spans="1:26" ht="12.75">
      <c r="A19" s="178" t="s">
        <v>480</v>
      </c>
      <c r="B19" s="147" t="s">
        <v>253</v>
      </c>
      <c r="C19" s="177" t="s">
        <v>149</v>
      </c>
      <c r="D19" s="32">
        <v>6.5</v>
      </c>
      <c r="E19" s="166" t="s">
        <v>362</v>
      </c>
      <c r="F19" s="33">
        <f>6.5-0.5</f>
        <v>6</v>
      </c>
      <c r="G19" s="40" t="s">
        <v>226</v>
      </c>
      <c r="H19" s="31" t="s">
        <v>253</v>
      </c>
      <c r="I19" s="166" t="s">
        <v>161</v>
      </c>
      <c r="J19" s="33" t="s">
        <v>252</v>
      </c>
      <c r="K19" s="67" t="s">
        <v>482</v>
      </c>
      <c r="L19" s="38">
        <v>6.5</v>
      </c>
      <c r="M19" s="166" t="s">
        <v>245</v>
      </c>
      <c r="N19" s="33" t="s">
        <v>252</v>
      </c>
      <c r="O19" s="40" t="s">
        <v>207</v>
      </c>
      <c r="P19" s="32">
        <f>6-0.5</f>
        <v>5.5</v>
      </c>
      <c r="Q19" s="54" t="s">
        <v>276</v>
      </c>
      <c r="R19" s="33">
        <v>6.5</v>
      </c>
      <c r="S19" s="94" t="s">
        <v>73</v>
      </c>
      <c r="T19" s="95" t="s">
        <v>253</v>
      </c>
      <c r="U19" s="45"/>
      <c r="V19" s="45"/>
      <c r="W19" s="45"/>
      <c r="X19" s="45"/>
      <c r="Y19" s="45"/>
      <c r="Z19" s="45"/>
    </row>
    <row r="20" spans="1:26" ht="12.75">
      <c r="A20" s="178" t="s">
        <v>115</v>
      </c>
      <c r="B20" s="148">
        <v>6.5</v>
      </c>
      <c r="C20" s="177" t="s">
        <v>139</v>
      </c>
      <c r="D20" s="32">
        <v>6</v>
      </c>
      <c r="E20" s="236" t="s">
        <v>481</v>
      </c>
      <c r="F20" s="36">
        <v>6</v>
      </c>
      <c r="G20" s="40" t="s">
        <v>227</v>
      </c>
      <c r="H20" s="31">
        <v>6</v>
      </c>
      <c r="I20" s="166" t="s">
        <v>168</v>
      </c>
      <c r="J20" s="33">
        <v>6</v>
      </c>
      <c r="K20" s="67" t="s">
        <v>280</v>
      </c>
      <c r="L20" s="38">
        <f>6.5+3</f>
        <v>9.5</v>
      </c>
      <c r="M20" s="166" t="s">
        <v>241</v>
      </c>
      <c r="N20" s="33" t="s">
        <v>252</v>
      </c>
      <c r="O20" s="40" t="s">
        <v>209</v>
      </c>
      <c r="P20" s="32">
        <v>5</v>
      </c>
      <c r="Q20" s="54" t="s">
        <v>131</v>
      </c>
      <c r="R20" s="33">
        <f>6-0.5</f>
        <v>5.5</v>
      </c>
      <c r="S20" s="93" t="s">
        <v>63</v>
      </c>
      <c r="T20" s="58">
        <f>6-0.5</f>
        <v>5.5</v>
      </c>
      <c r="U20" s="45"/>
      <c r="V20" s="45"/>
      <c r="W20" s="45"/>
      <c r="X20" s="45"/>
      <c r="Y20" s="45"/>
      <c r="Z20" s="45"/>
    </row>
    <row r="21" spans="1:26" ht="12.75">
      <c r="A21" s="178" t="s">
        <v>299</v>
      </c>
      <c r="B21" s="148" t="s">
        <v>252</v>
      </c>
      <c r="C21" s="177" t="s">
        <v>478</v>
      </c>
      <c r="D21" s="32">
        <v>5.5</v>
      </c>
      <c r="E21" s="166" t="s">
        <v>191</v>
      </c>
      <c r="F21" s="33">
        <v>5</v>
      </c>
      <c r="G21" s="40" t="s">
        <v>228</v>
      </c>
      <c r="H21" s="32">
        <v>5.5</v>
      </c>
      <c r="I21" s="166" t="s">
        <v>488</v>
      </c>
      <c r="J21" s="33" t="s">
        <v>252</v>
      </c>
      <c r="K21" s="177" t="s">
        <v>88</v>
      </c>
      <c r="L21" s="32">
        <v>6.5</v>
      </c>
      <c r="M21" s="166" t="s">
        <v>265</v>
      </c>
      <c r="N21" s="33">
        <v>5</v>
      </c>
      <c r="O21" s="40" t="s">
        <v>291</v>
      </c>
      <c r="P21" s="32">
        <f>6.5-0.5</f>
        <v>6</v>
      </c>
      <c r="Q21" s="54" t="s">
        <v>316</v>
      </c>
      <c r="R21" s="33">
        <f>6-0.5</f>
        <v>5.5</v>
      </c>
      <c r="S21" s="94" t="s">
        <v>348</v>
      </c>
      <c r="T21" s="95" t="s">
        <v>253</v>
      </c>
      <c r="U21" s="45"/>
      <c r="V21" s="45"/>
      <c r="W21" s="45"/>
      <c r="X21" s="45"/>
      <c r="Y21" s="45"/>
      <c r="Z21" s="45"/>
    </row>
    <row r="22" spans="1:26" ht="12.75">
      <c r="A22" s="159" t="s">
        <v>116</v>
      </c>
      <c r="B22" s="146">
        <v>-1</v>
      </c>
      <c r="C22" s="39" t="s">
        <v>153</v>
      </c>
      <c r="D22" s="38">
        <v>-1</v>
      </c>
      <c r="E22" s="165" t="s">
        <v>257</v>
      </c>
      <c r="F22" s="29">
        <v>-1</v>
      </c>
      <c r="G22" s="39" t="s">
        <v>229</v>
      </c>
      <c r="H22" s="38">
        <v>-1</v>
      </c>
      <c r="I22" s="79" t="s">
        <v>173</v>
      </c>
      <c r="J22" s="184">
        <v>-0.5</v>
      </c>
      <c r="K22" s="39" t="s">
        <v>96</v>
      </c>
      <c r="L22" s="38">
        <v>1.5</v>
      </c>
      <c r="M22" s="165" t="s">
        <v>249</v>
      </c>
      <c r="N22" s="29">
        <v>-1</v>
      </c>
      <c r="O22" s="39" t="s">
        <v>210</v>
      </c>
      <c r="P22" s="38">
        <v>1</v>
      </c>
      <c r="Q22" s="91" t="s">
        <v>325</v>
      </c>
      <c r="R22" s="29">
        <v>0.5</v>
      </c>
      <c r="S22" s="93" t="s">
        <v>97</v>
      </c>
      <c r="T22" s="58">
        <v>1</v>
      </c>
      <c r="U22" s="45"/>
      <c r="V22" s="45"/>
      <c r="W22" s="45"/>
      <c r="X22" s="45"/>
      <c r="Y22" s="45"/>
      <c r="Z22" s="45"/>
    </row>
    <row r="23" spans="1:26" ht="12.75">
      <c r="A23" s="160"/>
      <c r="B23" s="147"/>
      <c r="C23" s="40"/>
      <c r="D23" s="32"/>
      <c r="E23" s="235"/>
      <c r="F23" s="33"/>
      <c r="G23" s="40"/>
      <c r="H23" s="32"/>
      <c r="I23" s="80"/>
      <c r="J23" s="33"/>
      <c r="K23" s="40"/>
      <c r="L23" s="32"/>
      <c r="M23" s="35"/>
      <c r="N23" s="33"/>
      <c r="O23" s="34"/>
      <c r="P23" s="32"/>
      <c r="Q23" s="35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158"/>
      <c r="B24" s="274">
        <f>B2+B3+B4+B5+B6+B7+B8+B9+B10+B11+B12+B13+B22</f>
        <v>77.5</v>
      </c>
      <c r="C24" s="17"/>
      <c r="D24" s="271">
        <f>D2+D3+D4+D5+D6+D7+D8+D9+D10+D11+D12+D13+D22</f>
        <v>63</v>
      </c>
      <c r="E24" s="26"/>
      <c r="F24" s="238">
        <f>F2+F3+F4+F5+F6+F7+F8+F9+F10+F17+F12+F13+F22</f>
        <v>71</v>
      </c>
      <c r="G24" s="17"/>
      <c r="H24" s="335">
        <f>H2+H3+H16+H5+H17+H7+H8+H9+H10+H11+H12+H13+H22</f>
        <v>84.5</v>
      </c>
      <c r="I24" s="26"/>
      <c r="J24" s="334">
        <f>J2+J3+J4+J5+J6+J7+J8+J9+J10+J11+J12+J17+J22</f>
        <v>64.5</v>
      </c>
      <c r="K24" s="17"/>
      <c r="L24" s="336">
        <f>L2+L3+L16+L6+L19+L8+L9+L10+L11+L12+L20+L22</f>
        <v>69.5</v>
      </c>
      <c r="M24" s="26"/>
      <c r="N24" s="263">
        <f>N2+N3+N4+N5+N6+N18+N8+N9+N10+N11+N12+N13+N22</f>
        <v>66.5</v>
      </c>
      <c r="O24" s="17"/>
      <c r="P24" s="267">
        <f>P2+P3+P4+P5+P6+P7+P8+P9+P10+P11+P12+P13+P22</f>
        <v>69</v>
      </c>
      <c r="Q24" s="26"/>
      <c r="R24" s="242">
        <f>R2+R3+R4+R5+R6+R7+R8+R9+R10+R11+R12+R13+R22</f>
        <v>77.5</v>
      </c>
      <c r="S24" s="68"/>
      <c r="T24" s="277">
        <f>T2+T3+T17+T20+T6+T7+T8+T9+T10+T11+T12+T13+T22</f>
        <v>67</v>
      </c>
      <c r="U24" s="45"/>
      <c r="V24" s="45"/>
      <c r="W24" s="45"/>
      <c r="X24" s="45"/>
      <c r="Y24" s="45"/>
      <c r="Z24" s="45"/>
    </row>
    <row r="25" spans="1:26" ht="13.5" thickBot="1">
      <c r="A25" s="158"/>
      <c r="B25" s="150"/>
      <c r="C25" s="307"/>
      <c r="D25" s="23"/>
      <c r="E25" s="306"/>
      <c r="F25" s="77"/>
      <c r="G25" s="307"/>
      <c r="H25" s="23"/>
      <c r="I25" s="306"/>
      <c r="J25" s="77"/>
      <c r="K25" s="307"/>
      <c r="L25" s="23"/>
      <c r="M25" s="306"/>
      <c r="N25" s="77"/>
      <c r="O25" s="307"/>
      <c r="P25" s="23"/>
      <c r="Q25" s="306"/>
      <c r="R25" s="77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97"/>
      <c r="B26" s="98">
        <v>3</v>
      </c>
      <c r="C26" s="50"/>
      <c r="D26" s="84">
        <v>0</v>
      </c>
      <c r="E26" s="53"/>
      <c r="F26" s="168">
        <v>2</v>
      </c>
      <c r="G26" s="87"/>
      <c r="H26" s="164">
        <v>4</v>
      </c>
      <c r="I26" s="233"/>
      <c r="J26" s="60">
        <v>0</v>
      </c>
      <c r="K26" s="82"/>
      <c r="L26" s="43">
        <v>1</v>
      </c>
      <c r="M26" s="81"/>
      <c r="N26" s="44">
        <v>1</v>
      </c>
      <c r="O26" s="163"/>
      <c r="P26" s="41">
        <v>1</v>
      </c>
      <c r="Q26" s="42"/>
      <c r="R26" s="170">
        <v>3</v>
      </c>
      <c r="S26" s="187"/>
      <c r="T26" s="140">
        <v>1</v>
      </c>
      <c r="U26" s="45"/>
      <c r="V26" s="45"/>
      <c r="W26" s="45"/>
      <c r="X26" s="45"/>
      <c r="Y26" s="45"/>
      <c r="Z26" s="45"/>
    </row>
    <row r="27" spans="1:26" ht="13.5" thickBot="1">
      <c r="A27" s="45"/>
      <c r="B27" s="45"/>
      <c r="C27" s="45"/>
      <c r="D27" s="45"/>
      <c r="E27" s="478" t="s">
        <v>490</v>
      </c>
      <c r="F27" s="479"/>
      <c r="G27" s="479"/>
      <c r="H27" s="480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3.5" thickBot="1">
      <c r="A28" s="45"/>
      <c r="B28" s="45"/>
      <c r="C28" s="45"/>
      <c r="D28" s="45"/>
      <c r="E28" s="481" t="s">
        <v>491</v>
      </c>
      <c r="F28" s="482"/>
      <c r="G28" s="482"/>
      <c r="H28" s="48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2">
    <mergeCell ref="E27:H27"/>
    <mergeCell ref="E28:H28"/>
    <mergeCell ref="S1:T1"/>
    <mergeCell ref="Q1:R1"/>
    <mergeCell ref="K1:L1"/>
    <mergeCell ref="I1:J1"/>
    <mergeCell ref="O1:P1"/>
    <mergeCell ref="M1:N1"/>
    <mergeCell ref="C1:D1"/>
    <mergeCell ref="A1:B1"/>
    <mergeCell ref="G1:H1"/>
    <mergeCell ref="E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2.8515625" style="0" bestFit="1" customWidth="1"/>
    <col min="2" max="2" width="4.8515625" style="0" bestFit="1" customWidth="1"/>
    <col min="3" max="3" width="13.421875" style="0" bestFit="1" customWidth="1"/>
    <col min="4" max="4" width="4.8515625" style="0" bestFit="1" customWidth="1"/>
    <col min="5" max="5" width="11.7109375" style="0" bestFit="1" customWidth="1"/>
    <col min="6" max="6" width="4.140625" style="0" bestFit="1" customWidth="1"/>
    <col min="7" max="7" width="14.421875" style="0" bestFit="1" customWidth="1"/>
    <col min="8" max="8" width="5.00390625" style="0" customWidth="1"/>
    <col min="9" max="9" width="11.7109375" style="0" bestFit="1" customWidth="1"/>
    <col min="10" max="10" width="4.8515625" style="0" bestFit="1" customWidth="1"/>
    <col min="11" max="11" width="14.7109375" style="0" bestFit="1" customWidth="1"/>
    <col min="12" max="12" width="5.00390625" style="0" bestFit="1" customWidth="1"/>
    <col min="13" max="13" width="15.140625" style="0" bestFit="1" customWidth="1"/>
    <col min="14" max="14" width="4.8515625" style="0" bestFit="1" customWidth="1"/>
    <col min="15" max="15" width="13.140625" style="0" customWidth="1"/>
    <col min="16" max="16" width="4.8515625" style="0" customWidth="1"/>
    <col min="17" max="17" width="12.57421875" style="0" bestFit="1" customWidth="1"/>
    <col min="18" max="18" width="4.8515625" style="0" bestFit="1" customWidth="1"/>
    <col min="19" max="19" width="12.28125" style="0" customWidth="1"/>
    <col min="20" max="20" width="4.140625" style="0" bestFit="1" customWidth="1"/>
  </cols>
  <sheetData>
    <row r="1" spans="1:26" ht="13.5" thickBot="1">
      <c r="A1" s="467" t="s">
        <v>58</v>
      </c>
      <c r="B1" s="468"/>
      <c r="C1" s="463" t="s">
        <v>55</v>
      </c>
      <c r="D1" s="464"/>
      <c r="E1" s="457" t="s">
        <v>56</v>
      </c>
      <c r="F1" s="458"/>
      <c r="G1" s="471" t="s">
        <v>57</v>
      </c>
      <c r="H1" s="472"/>
      <c r="I1" s="469" t="s">
        <v>474</v>
      </c>
      <c r="J1" s="470"/>
      <c r="K1" s="465" t="s">
        <v>60</v>
      </c>
      <c r="L1" s="466"/>
      <c r="M1" s="473" t="s">
        <v>287</v>
      </c>
      <c r="N1" s="474"/>
      <c r="O1" s="455" t="s">
        <v>54</v>
      </c>
      <c r="P1" s="456"/>
      <c r="Q1" s="461" t="s">
        <v>324</v>
      </c>
      <c r="R1" s="462"/>
      <c r="S1" s="459" t="s">
        <v>61</v>
      </c>
      <c r="T1" s="460"/>
      <c r="U1" s="45"/>
      <c r="V1" s="45"/>
      <c r="W1" s="45"/>
      <c r="X1" s="45"/>
      <c r="Y1" s="45"/>
      <c r="Z1" s="45"/>
    </row>
    <row r="2" spans="1:26" ht="12.75">
      <c r="A2" s="26"/>
      <c r="B2" s="89">
        <v>2</v>
      </c>
      <c r="C2" s="17"/>
      <c r="D2" s="18"/>
      <c r="E2" s="17"/>
      <c r="F2" s="85">
        <v>2</v>
      </c>
      <c r="G2" s="17"/>
      <c r="H2" s="18"/>
      <c r="I2" s="17"/>
      <c r="J2" s="186">
        <v>2</v>
      </c>
      <c r="K2" s="17"/>
      <c r="L2" s="18"/>
      <c r="M2" s="17"/>
      <c r="N2" s="172">
        <v>2</v>
      </c>
      <c r="O2" s="17"/>
      <c r="P2" s="18"/>
      <c r="Q2" s="68"/>
      <c r="R2" s="173">
        <v>2</v>
      </c>
      <c r="S2" s="68"/>
      <c r="T2" s="179"/>
      <c r="U2" s="45"/>
      <c r="V2" s="45"/>
      <c r="W2" s="45"/>
      <c r="X2" s="45"/>
      <c r="Y2" s="45"/>
      <c r="Z2" s="45"/>
    </row>
    <row r="3" spans="1:26" ht="12.75">
      <c r="A3" s="79" t="s">
        <v>211</v>
      </c>
      <c r="B3" s="27">
        <f>7-1</f>
        <v>6</v>
      </c>
      <c r="C3" s="67" t="s">
        <v>146</v>
      </c>
      <c r="D3" s="38" t="s">
        <v>254</v>
      </c>
      <c r="E3" s="67" t="s">
        <v>361</v>
      </c>
      <c r="F3" s="29">
        <f>5-1-1-1-1</f>
        <v>1</v>
      </c>
      <c r="G3" s="67" t="s">
        <v>174</v>
      </c>
      <c r="H3" s="28">
        <f>6-1-1</f>
        <v>4</v>
      </c>
      <c r="I3" s="67" t="s">
        <v>166</v>
      </c>
      <c r="J3" s="27">
        <f>5.5-1-1-1</f>
        <v>2.5</v>
      </c>
      <c r="K3" s="67" t="s">
        <v>242</v>
      </c>
      <c r="L3" s="28">
        <f>6-1</f>
        <v>5</v>
      </c>
      <c r="M3" s="39" t="s">
        <v>283</v>
      </c>
      <c r="N3" s="27">
        <f>5.5-1-1-1-1</f>
        <v>1.5</v>
      </c>
      <c r="O3" s="39" t="s">
        <v>117</v>
      </c>
      <c r="P3" s="28">
        <f>4.5-1-1-1</f>
        <v>1.5</v>
      </c>
      <c r="Q3" s="93" t="s">
        <v>62</v>
      </c>
      <c r="R3" s="146">
        <f>6+1</f>
        <v>7</v>
      </c>
      <c r="S3" s="93" t="s">
        <v>98</v>
      </c>
      <c r="T3" s="58">
        <f>6-1</f>
        <v>5</v>
      </c>
      <c r="U3" s="45"/>
      <c r="V3" s="45"/>
      <c r="W3" s="45"/>
      <c r="X3" s="45"/>
      <c r="Y3" s="45"/>
      <c r="Z3" s="45"/>
    </row>
    <row r="4" spans="1:26" ht="12.75">
      <c r="A4" s="79" t="s">
        <v>358</v>
      </c>
      <c r="B4" s="27">
        <v>6</v>
      </c>
      <c r="C4" s="67" t="s">
        <v>138</v>
      </c>
      <c r="D4" s="38">
        <v>6</v>
      </c>
      <c r="E4" s="67" t="s">
        <v>278</v>
      </c>
      <c r="F4" s="29">
        <v>6</v>
      </c>
      <c r="G4" s="67" t="s">
        <v>191</v>
      </c>
      <c r="H4" s="28">
        <v>5.5</v>
      </c>
      <c r="I4" s="67" t="s">
        <v>156</v>
      </c>
      <c r="J4" s="27">
        <v>6.5</v>
      </c>
      <c r="K4" s="67" t="s">
        <v>308</v>
      </c>
      <c r="L4" s="28">
        <v>6</v>
      </c>
      <c r="M4" s="39" t="s">
        <v>209</v>
      </c>
      <c r="N4" s="27">
        <v>6.5</v>
      </c>
      <c r="O4" s="39" t="s">
        <v>118</v>
      </c>
      <c r="P4" s="28">
        <v>6.5</v>
      </c>
      <c r="Q4" s="93" t="s">
        <v>328</v>
      </c>
      <c r="R4" s="146">
        <v>5.5</v>
      </c>
      <c r="S4" s="93" t="s">
        <v>110</v>
      </c>
      <c r="T4" s="58">
        <f>6.5+3</f>
        <v>9.5</v>
      </c>
      <c r="U4" s="45"/>
      <c r="V4" s="45"/>
      <c r="W4" s="45"/>
      <c r="X4" s="45"/>
      <c r="Y4" s="45"/>
      <c r="Z4" s="45"/>
    </row>
    <row r="5" spans="1:26" ht="12.75">
      <c r="A5" s="79" t="s">
        <v>326</v>
      </c>
      <c r="B5" s="27">
        <v>7</v>
      </c>
      <c r="C5" s="67" t="s">
        <v>152</v>
      </c>
      <c r="D5" s="38">
        <v>5.5</v>
      </c>
      <c r="E5" s="67" t="s">
        <v>81</v>
      </c>
      <c r="F5" s="29">
        <f>5.5-0.5</f>
        <v>5</v>
      </c>
      <c r="G5" s="67" t="s">
        <v>190</v>
      </c>
      <c r="H5" s="28">
        <f>6-0.5</f>
        <v>5.5</v>
      </c>
      <c r="I5" s="67" t="s">
        <v>158</v>
      </c>
      <c r="J5" s="237">
        <v>5</v>
      </c>
      <c r="K5" s="67" t="s">
        <v>232</v>
      </c>
      <c r="L5" s="28">
        <v>7</v>
      </c>
      <c r="M5" s="39" t="s">
        <v>204</v>
      </c>
      <c r="N5" s="27">
        <v>7.5</v>
      </c>
      <c r="O5" s="39" t="s">
        <v>316</v>
      </c>
      <c r="P5" s="169">
        <v>6.5</v>
      </c>
      <c r="Q5" s="93" t="s">
        <v>65</v>
      </c>
      <c r="R5" s="146" t="s">
        <v>254</v>
      </c>
      <c r="S5" s="93" t="s">
        <v>340</v>
      </c>
      <c r="T5" s="58">
        <v>6.5</v>
      </c>
      <c r="U5" s="45"/>
      <c r="V5" s="45"/>
      <c r="W5" s="45"/>
      <c r="X5" s="45"/>
      <c r="Y5" s="45"/>
      <c r="Z5" s="45"/>
    </row>
    <row r="6" spans="1:26" ht="12.75">
      <c r="A6" s="79" t="s">
        <v>214</v>
      </c>
      <c r="B6" s="27" t="s">
        <v>254</v>
      </c>
      <c r="C6" s="67" t="s">
        <v>281</v>
      </c>
      <c r="D6" s="38">
        <f>6.5-0.5</f>
        <v>6</v>
      </c>
      <c r="E6" s="67" t="s">
        <v>90</v>
      </c>
      <c r="F6" s="29">
        <f>5-2-0.5</f>
        <v>2.5</v>
      </c>
      <c r="G6" s="67" t="s">
        <v>177</v>
      </c>
      <c r="H6" s="28">
        <v>5.5</v>
      </c>
      <c r="I6" s="67" t="s">
        <v>269</v>
      </c>
      <c r="J6" s="27">
        <v>6</v>
      </c>
      <c r="K6" s="67" t="s">
        <v>243</v>
      </c>
      <c r="L6" s="28">
        <v>5.5</v>
      </c>
      <c r="M6" s="39" t="s">
        <v>195</v>
      </c>
      <c r="N6" s="27">
        <v>5.5</v>
      </c>
      <c r="O6" s="39" t="s">
        <v>120</v>
      </c>
      <c r="P6" s="28">
        <v>6.5</v>
      </c>
      <c r="Q6" s="93" t="s">
        <v>285</v>
      </c>
      <c r="R6" s="146">
        <v>5.5</v>
      </c>
      <c r="S6" s="93" t="s">
        <v>99</v>
      </c>
      <c r="T6" s="58">
        <v>6</v>
      </c>
      <c r="U6" s="45"/>
      <c r="V6" s="45"/>
      <c r="W6" s="45"/>
      <c r="X6" s="45"/>
      <c r="Y6" s="45"/>
      <c r="Z6" s="45"/>
    </row>
    <row r="7" spans="1:26" ht="12.75">
      <c r="A7" s="79" t="s">
        <v>215</v>
      </c>
      <c r="B7" s="27">
        <v>5</v>
      </c>
      <c r="C7" s="67" t="s">
        <v>142</v>
      </c>
      <c r="D7" s="38">
        <v>7</v>
      </c>
      <c r="E7" s="67" t="s">
        <v>307</v>
      </c>
      <c r="F7" s="29">
        <v>7</v>
      </c>
      <c r="G7" s="67" t="s">
        <v>181</v>
      </c>
      <c r="H7" s="28">
        <v>5</v>
      </c>
      <c r="I7" s="67" t="s">
        <v>160</v>
      </c>
      <c r="J7" s="27">
        <v>6</v>
      </c>
      <c r="K7" s="67" t="s">
        <v>309</v>
      </c>
      <c r="L7" s="28">
        <f>6-0.5</f>
        <v>5.5</v>
      </c>
      <c r="M7" s="39" t="s">
        <v>290</v>
      </c>
      <c r="N7" s="27">
        <f>7+3</f>
        <v>10</v>
      </c>
      <c r="O7" s="39" t="s">
        <v>122</v>
      </c>
      <c r="P7" s="28">
        <f>6-0.5</f>
        <v>5.5</v>
      </c>
      <c r="Q7" s="93" t="s">
        <v>69</v>
      </c>
      <c r="R7" s="146">
        <f>7+3-0.5</f>
        <v>9.5</v>
      </c>
      <c r="S7" s="93" t="s">
        <v>103</v>
      </c>
      <c r="T7" s="58">
        <v>5.5</v>
      </c>
      <c r="U7" s="45"/>
      <c r="V7" s="45"/>
      <c r="W7" s="45"/>
      <c r="X7" s="45"/>
      <c r="Y7" s="45"/>
      <c r="Z7" s="45"/>
    </row>
    <row r="8" spans="1:26" ht="12.75">
      <c r="A8" s="79" t="s">
        <v>216</v>
      </c>
      <c r="B8" s="27">
        <v>7</v>
      </c>
      <c r="C8" s="67" t="s">
        <v>141</v>
      </c>
      <c r="D8" s="38">
        <v>7</v>
      </c>
      <c r="E8" s="67" t="s">
        <v>82</v>
      </c>
      <c r="F8" s="29">
        <v>6</v>
      </c>
      <c r="G8" s="67" t="s">
        <v>188</v>
      </c>
      <c r="H8" s="28">
        <v>7.5</v>
      </c>
      <c r="I8" s="67" t="s">
        <v>171</v>
      </c>
      <c r="J8" s="27">
        <v>6.5</v>
      </c>
      <c r="K8" s="67" t="s">
        <v>246</v>
      </c>
      <c r="L8" s="28">
        <v>6</v>
      </c>
      <c r="M8" s="39" t="s">
        <v>485</v>
      </c>
      <c r="N8" s="27">
        <f>6.5-0.5</f>
        <v>6</v>
      </c>
      <c r="O8" s="39" t="s">
        <v>124</v>
      </c>
      <c r="P8" s="28">
        <v>6</v>
      </c>
      <c r="Q8" s="93" t="s">
        <v>68</v>
      </c>
      <c r="R8" s="146">
        <f>5.5-0.5</f>
        <v>5</v>
      </c>
      <c r="S8" s="93" t="s">
        <v>105</v>
      </c>
      <c r="T8" s="58">
        <v>6</v>
      </c>
      <c r="U8" s="45"/>
      <c r="V8" s="45"/>
      <c r="W8" s="45"/>
      <c r="X8" s="45"/>
      <c r="Y8" s="45"/>
      <c r="Z8" s="45"/>
    </row>
    <row r="9" spans="1:26" ht="12.75">
      <c r="A9" s="79" t="s">
        <v>217</v>
      </c>
      <c r="B9" s="27">
        <v>6</v>
      </c>
      <c r="C9" s="67" t="s">
        <v>179</v>
      </c>
      <c r="D9" s="38">
        <v>5</v>
      </c>
      <c r="E9" s="67" t="s">
        <v>85</v>
      </c>
      <c r="F9" s="29">
        <v>6</v>
      </c>
      <c r="G9" s="67" t="s">
        <v>341</v>
      </c>
      <c r="H9" s="28">
        <f>7+3+3</f>
        <v>13</v>
      </c>
      <c r="I9" s="67" t="s">
        <v>162</v>
      </c>
      <c r="J9" s="27">
        <v>5.5</v>
      </c>
      <c r="K9" s="67" t="s">
        <v>236</v>
      </c>
      <c r="L9" s="28">
        <v>6</v>
      </c>
      <c r="M9" s="39" t="s">
        <v>339</v>
      </c>
      <c r="N9" s="27">
        <v>5</v>
      </c>
      <c r="O9" s="39" t="s">
        <v>132</v>
      </c>
      <c r="P9" s="28">
        <v>6</v>
      </c>
      <c r="Q9" s="93" t="s">
        <v>293</v>
      </c>
      <c r="R9" s="146">
        <f>6-0.5</f>
        <v>5.5</v>
      </c>
      <c r="S9" s="93" t="s">
        <v>113</v>
      </c>
      <c r="T9" s="58">
        <v>6</v>
      </c>
      <c r="U9" s="45"/>
      <c r="V9" s="45"/>
      <c r="W9" s="45"/>
      <c r="X9" s="45"/>
      <c r="Y9" s="45"/>
      <c r="Z9" s="45"/>
    </row>
    <row r="10" spans="1:26" ht="12.75">
      <c r="A10" s="79" t="s">
        <v>218</v>
      </c>
      <c r="B10" s="27">
        <f>5-0.5-0.5</f>
        <v>4</v>
      </c>
      <c r="C10" s="67" t="s">
        <v>143</v>
      </c>
      <c r="D10" s="38">
        <f>6.5+3</f>
        <v>9.5</v>
      </c>
      <c r="E10" s="67" t="s">
        <v>84</v>
      </c>
      <c r="F10" s="29">
        <v>7</v>
      </c>
      <c r="G10" s="67" t="s">
        <v>187</v>
      </c>
      <c r="H10" s="28">
        <f>7-0.5</f>
        <v>6.5</v>
      </c>
      <c r="I10" s="67" t="s">
        <v>170</v>
      </c>
      <c r="J10" s="27">
        <f>6+3</f>
        <v>9</v>
      </c>
      <c r="K10" s="67" t="s">
        <v>237</v>
      </c>
      <c r="L10" s="28">
        <f>6-0.5</f>
        <v>5.5</v>
      </c>
      <c r="M10" s="39" t="s">
        <v>199</v>
      </c>
      <c r="N10" s="27">
        <v>5.5</v>
      </c>
      <c r="O10" s="39" t="s">
        <v>121</v>
      </c>
      <c r="P10" s="28">
        <v>7</v>
      </c>
      <c r="Q10" s="93" t="s">
        <v>70</v>
      </c>
      <c r="R10" s="146">
        <v>5</v>
      </c>
      <c r="S10" s="93" t="s">
        <v>112</v>
      </c>
      <c r="T10" s="58">
        <v>6</v>
      </c>
      <c r="U10" s="45"/>
      <c r="V10" s="45"/>
      <c r="W10" s="45"/>
      <c r="X10" s="45"/>
      <c r="Y10" s="45"/>
      <c r="Z10" s="45"/>
    </row>
    <row r="11" spans="1:26" ht="12.75">
      <c r="A11" s="79" t="s">
        <v>219</v>
      </c>
      <c r="B11" s="27">
        <f>5.5-0.5</f>
        <v>5</v>
      </c>
      <c r="C11" s="67" t="s">
        <v>145</v>
      </c>
      <c r="D11" s="38">
        <v>6</v>
      </c>
      <c r="E11" s="67" t="s">
        <v>86</v>
      </c>
      <c r="F11" s="29">
        <v>5</v>
      </c>
      <c r="G11" s="67" t="s">
        <v>182</v>
      </c>
      <c r="H11" s="28">
        <v>5</v>
      </c>
      <c r="I11" s="67" t="s">
        <v>169</v>
      </c>
      <c r="J11" s="27">
        <v>6.5</v>
      </c>
      <c r="K11" s="67" t="s">
        <v>239</v>
      </c>
      <c r="L11" s="28">
        <v>6</v>
      </c>
      <c r="M11" s="39" t="s">
        <v>201</v>
      </c>
      <c r="N11" s="27">
        <f>7+3</f>
        <v>10</v>
      </c>
      <c r="O11" s="39" t="s">
        <v>126</v>
      </c>
      <c r="P11" s="28">
        <f>6.5+3</f>
        <v>9.5</v>
      </c>
      <c r="Q11" s="93" t="s">
        <v>329</v>
      </c>
      <c r="R11" s="146">
        <v>6</v>
      </c>
      <c r="S11" s="93" t="s">
        <v>108</v>
      </c>
      <c r="T11" s="58">
        <v>6</v>
      </c>
      <c r="U11" s="45"/>
      <c r="V11" s="45"/>
      <c r="W11" s="45"/>
      <c r="X11" s="45"/>
      <c r="Y11" s="45"/>
      <c r="Z11" s="45"/>
    </row>
    <row r="12" spans="1:26" ht="12.75">
      <c r="A12" s="79" t="s">
        <v>220</v>
      </c>
      <c r="B12" s="27">
        <v>5</v>
      </c>
      <c r="C12" s="67" t="s">
        <v>154</v>
      </c>
      <c r="D12" s="38">
        <f>7+3+3</f>
        <v>13</v>
      </c>
      <c r="E12" s="67" t="s">
        <v>87</v>
      </c>
      <c r="F12" s="29">
        <f>4-0.5</f>
        <v>3.5</v>
      </c>
      <c r="G12" s="67" t="s">
        <v>184</v>
      </c>
      <c r="H12" s="28">
        <f>5-0.5-0.5</f>
        <v>4</v>
      </c>
      <c r="I12" s="67" t="s">
        <v>271</v>
      </c>
      <c r="J12" s="27">
        <v>6.5</v>
      </c>
      <c r="K12" s="67" t="s">
        <v>248</v>
      </c>
      <c r="L12" s="28">
        <f>7+3+3-0.5</f>
        <v>12.5</v>
      </c>
      <c r="M12" s="39" t="s">
        <v>282</v>
      </c>
      <c r="N12" s="27">
        <v>6</v>
      </c>
      <c r="O12" s="39" t="s">
        <v>489</v>
      </c>
      <c r="P12" s="28">
        <v>5</v>
      </c>
      <c r="Q12" s="93" t="s">
        <v>71</v>
      </c>
      <c r="R12" s="146">
        <v>5.5</v>
      </c>
      <c r="S12" s="93" t="s">
        <v>107</v>
      </c>
      <c r="T12" s="58">
        <v>5</v>
      </c>
      <c r="U12" s="45"/>
      <c r="V12" s="45"/>
      <c r="W12" s="45"/>
      <c r="X12" s="45"/>
      <c r="Y12" s="45"/>
      <c r="Z12" s="45"/>
    </row>
    <row r="13" spans="1:26" ht="12.75">
      <c r="A13" s="79" t="s">
        <v>228</v>
      </c>
      <c r="B13" s="27">
        <f>5-0.5</f>
        <v>4.5</v>
      </c>
      <c r="C13" s="67" t="s">
        <v>147</v>
      </c>
      <c r="D13" s="38">
        <v>6</v>
      </c>
      <c r="E13" s="67" t="s">
        <v>279</v>
      </c>
      <c r="F13" s="29">
        <v>5.5</v>
      </c>
      <c r="G13" s="67" t="s">
        <v>498</v>
      </c>
      <c r="H13" s="28" t="s">
        <v>254</v>
      </c>
      <c r="I13" s="67" t="s">
        <v>165</v>
      </c>
      <c r="J13" s="27">
        <v>5</v>
      </c>
      <c r="K13" s="67" t="s">
        <v>265</v>
      </c>
      <c r="L13" s="28">
        <v>5.5</v>
      </c>
      <c r="M13" s="39" t="s">
        <v>347</v>
      </c>
      <c r="N13" s="27" t="s">
        <v>254</v>
      </c>
      <c r="O13" s="39" t="s">
        <v>127</v>
      </c>
      <c r="P13" s="28">
        <f>6+3</f>
        <v>9</v>
      </c>
      <c r="Q13" s="93" t="s">
        <v>77</v>
      </c>
      <c r="R13" s="146">
        <f>7+3</f>
        <v>10</v>
      </c>
      <c r="S13" s="93" t="s">
        <v>106</v>
      </c>
      <c r="T13" s="58">
        <v>6.5</v>
      </c>
      <c r="U13" s="45"/>
      <c r="V13" s="45"/>
      <c r="W13" s="45"/>
      <c r="X13" s="45"/>
      <c r="Y13" s="45"/>
      <c r="Z13" s="45"/>
    </row>
    <row r="14" spans="1:26" ht="12.75">
      <c r="A14" s="80"/>
      <c r="B14" s="30"/>
      <c r="C14" s="177"/>
      <c r="D14" s="32"/>
      <c r="E14" s="67"/>
      <c r="F14" s="33"/>
      <c r="G14" s="177"/>
      <c r="H14" s="31"/>
      <c r="I14" s="177"/>
      <c r="J14" s="30"/>
      <c r="K14" s="177"/>
      <c r="L14" s="31"/>
      <c r="M14" s="40"/>
      <c r="N14" s="30"/>
      <c r="O14" s="142"/>
      <c r="P14" s="32"/>
      <c r="Q14" s="94"/>
      <c r="R14" s="147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80" t="s">
        <v>222</v>
      </c>
      <c r="B15" s="30">
        <f>6-1</f>
        <v>5</v>
      </c>
      <c r="C15" s="67" t="s">
        <v>301</v>
      </c>
      <c r="D15" s="38">
        <f>6-1</f>
        <v>5</v>
      </c>
      <c r="E15" s="177" t="s">
        <v>89</v>
      </c>
      <c r="F15" s="33" t="s">
        <v>252</v>
      </c>
      <c r="G15" s="177" t="s">
        <v>274</v>
      </c>
      <c r="H15" s="31" t="s">
        <v>252</v>
      </c>
      <c r="I15" s="246" t="s">
        <v>155</v>
      </c>
      <c r="J15" s="30">
        <f>6.5-1-1-1</f>
        <v>3.5</v>
      </c>
      <c r="K15" s="177" t="s">
        <v>264</v>
      </c>
      <c r="L15" s="31" t="s">
        <v>252</v>
      </c>
      <c r="M15" s="40" t="s">
        <v>192</v>
      </c>
      <c r="N15" s="30">
        <f>5.5-1-1</f>
        <v>3.5</v>
      </c>
      <c r="O15" s="142" t="s">
        <v>128</v>
      </c>
      <c r="P15" s="32" t="s">
        <v>252</v>
      </c>
      <c r="Q15" s="121" t="s">
        <v>72</v>
      </c>
      <c r="R15" s="148" t="s">
        <v>252</v>
      </c>
      <c r="S15" s="94" t="s">
        <v>297</v>
      </c>
      <c r="T15" s="95">
        <f>6.5+1</f>
        <v>7.5</v>
      </c>
      <c r="U15" s="45"/>
      <c r="V15" s="45"/>
      <c r="W15" s="45"/>
      <c r="X15" s="45"/>
      <c r="Y15" s="45"/>
      <c r="Z15" s="45"/>
    </row>
    <row r="16" spans="1:26" ht="12.75">
      <c r="A16" s="79" t="s">
        <v>223</v>
      </c>
      <c r="B16" s="27">
        <v>6.5</v>
      </c>
      <c r="C16" s="177" t="s">
        <v>148</v>
      </c>
      <c r="D16" s="32" t="s">
        <v>253</v>
      </c>
      <c r="E16" s="246" t="s">
        <v>277</v>
      </c>
      <c r="F16" s="33">
        <v>5</v>
      </c>
      <c r="G16" s="67" t="s">
        <v>255</v>
      </c>
      <c r="H16" s="28">
        <v>6</v>
      </c>
      <c r="I16" s="246" t="s">
        <v>366</v>
      </c>
      <c r="J16" s="30" t="s">
        <v>253</v>
      </c>
      <c r="K16" s="177" t="s">
        <v>365</v>
      </c>
      <c r="L16" s="31">
        <v>5.5</v>
      </c>
      <c r="M16" s="39" t="s">
        <v>202</v>
      </c>
      <c r="N16" s="27">
        <v>5.5</v>
      </c>
      <c r="O16" s="142" t="s">
        <v>125</v>
      </c>
      <c r="P16" s="32" t="s">
        <v>253</v>
      </c>
      <c r="Q16" s="121" t="s">
        <v>371</v>
      </c>
      <c r="R16" s="148">
        <f>6.5+3</f>
        <v>9.5</v>
      </c>
      <c r="S16" s="94" t="s">
        <v>497</v>
      </c>
      <c r="T16" s="95">
        <v>6.5</v>
      </c>
      <c r="U16" s="45"/>
      <c r="V16" s="45"/>
      <c r="W16" s="45"/>
      <c r="X16" s="45"/>
      <c r="Y16" s="45"/>
      <c r="Z16" s="45"/>
    </row>
    <row r="17" spans="1:26" ht="12.75">
      <c r="A17" s="80" t="s">
        <v>224</v>
      </c>
      <c r="B17" s="30">
        <v>5.5</v>
      </c>
      <c r="C17" s="177" t="s">
        <v>140</v>
      </c>
      <c r="D17" s="32">
        <v>5.5</v>
      </c>
      <c r="E17" s="177" t="s">
        <v>360</v>
      </c>
      <c r="F17" s="33">
        <f>6-0.5</f>
        <v>5.5</v>
      </c>
      <c r="G17" s="177" t="s">
        <v>362</v>
      </c>
      <c r="H17" s="31">
        <v>5</v>
      </c>
      <c r="I17" s="177" t="s">
        <v>338</v>
      </c>
      <c r="J17" s="30" t="s">
        <v>252</v>
      </c>
      <c r="K17" s="177" t="s">
        <v>244</v>
      </c>
      <c r="L17" s="31" t="s">
        <v>252</v>
      </c>
      <c r="M17" s="40" t="s">
        <v>335</v>
      </c>
      <c r="N17" s="33">
        <v>5</v>
      </c>
      <c r="O17" s="142" t="s">
        <v>134</v>
      </c>
      <c r="P17" s="32">
        <v>5.5</v>
      </c>
      <c r="Q17" s="121" t="s">
        <v>250</v>
      </c>
      <c r="R17" s="148" t="s">
        <v>253</v>
      </c>
      <c r="S17" s="121" t="s">
        <v>261</v>
      </c>
      <c r="T17" s="213">
        <f>5.5-0.5-0.5</f>
        <v>4.5</v>
      </c>
      <c r="U17" s="45"/>
      <c r="V17" s="45"/>
      <c r="W17" s="45"/>
      <c r="X17" s="45"/>
      <c r="Y17" s="45"/>
      <c r="Z17" s="45"/>
    </row>
    <row r="18" spans="1:26" ht="12.75">
      <c r="A18" s="80" t="s">
        <v>357</v>
      </c>
      <c r="B18" s="30">
        <v>6</v>
      </c>
      <c r="C18" s="246" t="s">
        <v>149</v>
      </c>
      <c r="D18" s="32">
        <v>6.5</v>
      </c>
      <c r="E18" s="177" t="s">
        <v>350</v>
      </c>
      <c r="F18" s="33" t="s">
        <v>252</v>
      </c>
      <c r="G18" s="177" t="s">
        <v>180</v>
      </c>
      <c r="H18" s="31">
        <v>5</v>
      </c>
      <c r="I18" s="177" t="s">
        <v>172</v>
      </c>
      <c r="J18" s="30">
        <v>5.5</v>
      </c>
      <c r="K18" s="246" t="s">
        <v>235</v>
      </c>
      <c r="L18" s="32" t="s">
        <v>253</v>
      </c>
      <c r="M18" s="40" t="s">
        <v>198</v>
      </c>
      <c r="N18" s="33" t="s">
        <v>252</v>
      </c>
      <c r="O18" s="142" t="s">
        <v>276</v>
      </c>
      <c r="P18" s="32">
        <v>6</v>
      </c>
      <c r="Q18" s="121" t="s">
        <v>67</v>
      </c>
      <c r="R18" s="148">
        <v>6</v>
      </c>
      <c r="S18" s="121" t="s">
        <v>104</v>
      </c>
      <c r="T18" s="213">
        <f>6.5-0.5</f>
        <v>6</v>
      </c>
      <c r="U18" s="45"/>
      <c r="V18" s="45"/>
      <c r="W18" s="45"/>
      <c r="X18" s="45"/>
      <c r="Y18" s="45"/>
      <c r="Z18" s="45"/>
    </row>
    <row r="19" spans="1:26" ht="12.75">
      <c r="A19" s="80" t="s">
        <v>225</v>
      </c>
      <c r="B19" s="30">
        <v>6</v>
      </c>
      <c r="C19" s="177" t="s">
        <v>302</v>
      </c>
      <c r="D19" s="32">
        <f>6-0.5</f>
        <v>5.5</v>
      </c>
      <c r="E19" s="177" t="s">
        <v>92</v>
      </c>
      <c r="F19" s="33">
        <v>6.5</v>
      </c>
      <c r="G19" s="177" t="s">
        <v>481</v>
      </c>
      <c r="H19" s="32">
        <v>6.5</v>
      </c>
      <c r="I19" s="177" t="s">
        <v>161</v>
      </c>
      <c r="J19" s="33" t="s">
        <v>253</v>
      </c>
      <c r="K19" s="246" t="s">
        <v>318</v>
      </c>
      <c r="L19" s="32" t="s">
        <v>252</v>
      </c>
      <c r="M19" s="40" t="s">
        <v>194</v>
      </c>
      <c r="N19" s="33">
        <v>5.5</v>
      </c>
      <c r="O19" s="142" t="s">
        <v>345</v>
      </c>
      <c r="P19" s="32" t="s">
        <v>252</v>
      </c>
      <c r="Q19" s="94" t="s">
        <v>75</v>
      </c>
      <c r="R19" s="147">
        <f>5.5-0.5</f>
        <v>5</v>
      </c>
      <c r="S19" s="121" t="s">
        <v>354</v>
      </c>
      <c r="T19" s="95" t="s">
        <v>252</v>
      </c>
      <c r="U19" s="45"/>
      <c r="V19" s="45"/>
      <c r="W19" s="45"/>
      <c r="X19" s="45"/>
      <c r="Y19" s="45"/>
      <c r="Z19" s="45"/>
    </row>
    <row r="20" spans="1:26" ht="12.75">
      <c r="A20" s="80" t="s">
        <v>221</v>
      </c>
      <c r="B20" s="30">
        <v>5</v>
      </c>
      <c r="C20" s="177" t="s">
        <v>303</v>
      </c>
      <c r="D20" s="32">
        <f>5-0.5</f>
        <v>4.5</v>
      </c>
      <c r="E20" s="246" t="s">
        <v>95</v>
      </c>
      <c r="F20" s="33">
        <v>5.5</v>
      </c>
      <c r="G20" s="246" t="s">
        <v>150</v>
      </c>
      <c r="H20" s="32" t="s">
        <v>253</v>
      </c>
      <c r="I20" s="246" t="s">
        <v>349</v>
      </c>
      <c r="J20" s="33">
        <f>4.5-0.5-0.5</f>
        <v>3.5</v>
      </c>
      <c r="K20" s="177" t="s">
        <v>241</v>
      </c>
      <c r="L20" s="32">
        <v>5.5</v>
      </c>
      <c r="M20" s="40" t="s">
        <v>193</v>
      </c>
      <c r="N20" s="33">
        <v>5.5</v>
      </c>
      <c r="O20" s="142" t="s">
        <v>131</v>
      </c>
      <c r="P20" s="32">
        <v>5</v>
      </c>
      <c r="Q20" s="121" t="s">
        <v>64</v>
      </c>
      <c r="R20" s="148" t="s">
        <v>252</v>
      </c>
      <c r="S20" s="121" t="s">
        <v>115</v>
      </c>
      <c r="T20" s="213">
        <f>8+3+3</f>
        <v>14</v>
      </c>
      <c r="U20" s="45"/>
      <c r="V20" s="45"/>
      <c r="W20" s="45"/>
      <c r="X20" s="45"/>
      <c r="Y20" s="45"/>
      <c r="Z20" s="45"/>
    </row>
    <row r="21" spans="1:26" ht="12.75">
      <c r="A21" s="80" t="s">
        <v>227</v>
      </c>
      <c r="B21" s="33">
        <f>7+3+3</f>
        <v>13</v>
      </c>
      <c r="C21" s="177" t="s">
        <v>137</v>
      </c>
      <c r="D21" s="32">
        <v>5.5</v>
      </c>
      <c r="E21" s="177" t="s">
        <v>88</v>
      </c>
      <c r="F21" s="33">
        <v>5</v>
      </c>
      <c r="G21" s="177" t="s">
        <v>342</v>
      </c>
      <c r="H21" s="32" t="s">
        <v>253</v>
      </c>
      <c r="I21" s="177" t="s">
        <v>167</v>
      </c>
      <c r="J21" s="36">
        <v>5.5</v>
      </c>
      <c r="K21" s="177" t="s">
        <v>263</v>
      </c>
      <c r="L21" s="32" t="s">
        <v>253</v>
      </c>
      <c r="M21" s="40" t="s">
        <v>205</v>
      </c>
      <c r="N21" s="33">
        <f>6-0.5</f>
        <v>5.5</v>
      </c>
      <c r="O21" s="142" t="s">
        <v>267</v>
      </c>
      <c r="P21" s="32">
        <v>6</v>
      </c>
      <c r="Q21" s="93" t="s">
        <v>63</v>
      </c>
      <c r="R21" s="146">
        <v>6</v>
      </c>
      <c r="S21" s="121" t="s">
        <v>114</v>
      </c>
      <c r="T21" s="213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229</v>
      </c>
      <c r="B22" s="29">
        <v>0.5</v>
      </c>
      <c r="C22" s="39" t="s">
        <v>153</v>
      </c>
      <c r="D22" s="38">
        <v>1</v>
      </c>
      <c r="E22" s="39" t="s">
        <v>96</v>
      </c>
      <c r="F22" s="342">
        <v>-0.5</v>
      </c>
      <c r="G22" s="67" t="s">
        <v>257</v>
      </c>
      <c r="H22" s="38">
        <v>0</v>
      </c>
      <c r="I22" s="39" t="s">
        <v>173</v>
      </c>
      <c r="J22" s="184">
        <v>1</v>
      </c>
      <c r="K22" s="67" t="s">
        <v>288</v>
      </c>
      <c r="L22" s="38">
        <v>-0.5</v>
      </c>
      <c r="M22" s="39" t="s">
        <v>210</v>
      </c>
      <c r="N22" s="29">
        <v>1</v>
      </c>
      <c r="O22" s="143" t="s">
        <v>325</v>
      </c>
      <c r="P22" s="38">
        <v>1</v>
      </c>
      <c r="Q22" s="93" t="s">
        <v>97</v>
      </c>
      <c r="R22" s="146">
        <v>0.5</v>
      </c>
      <c r="S22" s="93" t="s">
        <v>116</v>
      </c>
      <c r="T22" s="58">
        <v>-1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40"/>
      <c r="F23" s="33"/>
      <c r="G23" s="247"/>
      <c r="H23" s="32"/>
      <c r="I23" s="40"/>
      <c r="J23" s="33"/>
      <c r="K23" s="34"/>
      <c r="L23" s="32"/>
      <c r="M23" s="34"/>
      <c r="N23" s="33"/>
      <c r="O23" s="34"/>
      <c r="P23" s="32"/>
      <c r="Q23" s="94"/>
      <c r="R23" s="147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75">
        <f>B2+B3+B4+B5+B16+B7+B8+B9+B10+B11+B12+B13+B22</f>
        <v>64.5</v>
      </c>
      <c r="C24" s="17"/>
      <c r="D24" s="271">
        <f>D2+D15+D4+D5+D6+D7+D8+D9+D10+D11+D12+D13+D22</f>
        <v>77</v>
      </c>
      <c r="E24" s="17"/>
      <c r="F24" s="253">
        <f>F2+F3+F4+F5+F6+F7+F8+F9+F10+F11+F12+F13+F22</f>
        <v>56</v>
      </c>
      <c r="G24" s="17"/>
      <c r="H24" s="255">
        <f>H2+H3+H4+H5+H6+H7+H8+H9+H10+H11+H12+H16+H22</f>
        <v>67.5</v>
      </c>
      <c r="I24" s="17"/>
      <c r="J24" s="239">
        <f>J2+J3+J4+J5+J6+J7+J8+J9+J10+J11+J12+J13+J22</f>
        <v>68</v>
      </c>
      <c r="K24" s="17"/>
      <c r="L24" s="276">
        <f>L2+L3+L4+L5+L6+L7+L8+L9+L10+L11+L12+L13+L22</f>
        <v>70</v>
      </c>
      <c r="M24" s="17"/>
      <c r="N24" s="269">
        <f>N2+N3+N4+N5+N6+N7+N8+N9+N10+N11+N12+N16+N22</f>
        <v>72</v>
      </c>
      <c r="O24" s="17"/>
      <c r="P24" s="250">
        <f>P2+P3+P4+P5+P6+P7+P8+P9+P10+P11+P12+P13+P22</f>
        <v>70</v>
      </c>
      <c r="Q24" s="68"/>
      <c r="R24" s="193">
        <f>R2+R3+R4+R21+R6+R7+R8+R9+R10+R11+R12+R13+R22</f>
        <v>73</v>
      </c>
      <c r="S24" s="68"/>
      <c r="T24" s="248">
        <f>T2+T3+T4+T5+T6+T7+T8+T9+T10+T11+T12+T13+T22</f>
        <v>67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307"/>
      <c r="D25" s="23"/>
      <c r="E25" s="307"/>
      <c r="F25" s="77"/>
      <c r="G25" s="307"/>
      <c r="H25" s="23"/>
      <c r="I25" s="307"/>
      <c r="J25" s="77"/>
      <c r="K25" s="307"/>
      <c r="L25" s="23"/>
      <c r="M25" s="307"/>
      <c r="N25" s="77"/>
      <c r="O25" s="307"/>
      <c r="P25" s="23"/>
      <c r="Q25" s="312"/>
      <c r="R25" s="150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87"/>
      <c r="B26" s="164">
        <v>0</v>
      </c>
      <c r="C26" s="50"/>
      <c r="D26" s="84">
        <v>3</v>
      </c>
      <c r="E26" s="183"/>
      <c r="F26" s="43">
        <v>0</v>
      </c>
      <c r="G26" s="53"/>
      <c r="H26" s="168">
        <v>1</v>
      </c>
      <c r="I26" s="62"/>
      <c r="J26" s="60">
        <v>1</v>
      </c>
      <c r="K26" s="81"/>
      <c r="L26" s="44">
        <v>1</v>
      </c>
      <c r="M26" s="46"/>
      <c r="N26" s="41">
        <v>2</v>
      </c>
      <c r="O26" s="42"/>
      <c r="P26" s="170">
        <v>1</v>
      </c>
      <c r="Q26" s="139"/>
      <c r="R26" s="140">
        <v>2</v>
      </c>
      <c r="S26" s="97"/>
      <c r="T26" s="98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C1:D1"/>
    <mergeCell ref="A1:B1"/>
    <mergeCell ref="G1:H1"/>
    <mergeCell ref="E1:F1"/>
    <mergeCell ref="S1:T1"/>
    <mergeCell ref="Q1:R1"/>
    <mergeCell ref="K1:L1"/>
    <mergeCell ref="I1:J1"/>
    <mergeCell ref="O1:P1"/>
    <mergeCell ref="M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bestFit="1" customWidth="1"/>
    <col min="2" max="2" width="4.00390625" style="0" bestFit="1" customWidth="1"/>
    <col min="3" max="3" width="12.8515625" style="0" bestFit="1" customWidth="1"/>
    <col min="4" max="4" width="4.8515625" style="0" bestFit="1" customWidth="1"/>
    <col min="5" max="5" width="14.421875" style="0" bestFit="1" customWidth="1"/>
    <col min="6" max="6" width="4.7109375" style="0" bestFit="1" customWidth="1"/>
    <col min="7" max="7" width="11.7109375" style="0" customWidth="1"/>
    <col min="8" max="8" width="5.00390625" style="0" customWidth="1"/>
    <col min="9" max="9" width="12.421875" style="0" bestFit="1" customWidth="1"/>
    <col min="10" max="10" width="5.00390625" style="0" bestFit="1" customWidth="1"/>
    <col min="11" max="11" width="13.00390625" style="0" customWidth="1"/>
    <col min="12" max="12" width="5.00390625" style="0" customWidth="1"/>
    <col min="13" max="13" width="13.00390625" style="0" customWidth="1"/>
    <col min="14" max="14" width="5.00390625" style="0" customWidth="1"/>
    <col min="15" max="15" width="11.7109375" style="0" bestFit="1" customWidth="1"/>
    <col min="16" max="16" width="4.8515625" style="0" customWidth="1"/>
    <col min="17" max="17" width="12.57421875" style="0" bestFit="1" customWidth="1"/>
    <col min="18" max="18" width="4.140625" style="0" bestFit="1" customWidth="1"/>
    <col min="19" max="19" width="15.140625" style="0" bestFit="1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57" t="s">
        <v>505</v>
      </c>
      <c r="D1" s="458"/>
      <c r="E1" s="471" t="s">
        <v>370</v>
      </c>
      <c r="F1" s="472"/>
      <c r="G1" s="459" t="s">
        <v>503</v>
      </c>
      <c r="H1" s="460"/>
      <c r="I1" s="465" t="s">
        <v>60</v>
      </c>
      <c r="J1" s="466"/>
      <c r="K1" s="467" t="s">
        <v>58</v>
      </c>
      <c r="L1" s="468"/>
      <c r="M1" s="455" t="s">
        <v>54</v>
      </c>
      <c r="N1" s="456"/>
      <c r="O1" s="469" t="s">
        <v>504</v>
      </c>
      <c r="P1" s="470"/>
      <c r="Q1" s="461" t="s">
        <v>324</v>
      </c>
      <c r="R1" s="462"/>
      <c r="S1" s="473" t="s">
        <v>287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171">
        <v>2</v>
      </c>
      <c r="C2" s="17"/>
      <c r="D2" s="161"/>
      <c r="E2" s="26"/>
      <c r="F2" s="55">
        <v>2</v>
      </c>
      <c r="G2" s="68"/>
      <c r="H2" s="179"/>
      <c r="I2" s="26"/>
      <c r="J2" s="86">
        <v>2</v>
      </c>
      <c r="K2" s="17"/>
      <c r="L2" s="161"/>
      <c r="M2" s="26"/>
      <c r="N2" s="232">
        <v>2</v>
      </c>
      <c r="O2" s="17"/>
      <c r="P2" s="161"/>
      <c r="Q2" s="158"/>
      <c r="R2" s="173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165" t="s">
        <v>146</v>
      </c>
      <c r="B3" s="29">
        <f>5.5-1-1</f>
        <v>3.5</v>
      </c>
      <c r="C3" s="67" t="s">
        <v>361</v>
      </c>
      <c r="D3" s="38">
        <f>6-1</f>
        <v>5</v>
      </c>
      <c r="E3" s="165" t="s">
        <v>174</v>
      </c>
      <c r="F3" s="27">
        <f>7+1</f>
        <v>8</v>
      </c>
      <c r="G3" s="93" t="s">
        <v>297</v>
      </c>
      <c r="H3" s="58">
        <f>7-1-1</f>
        <v>5</v>
      </c>
      <c r="I3" s="165" t="s">
        <v>264</v>
      </c>
      <c r="J3" s="27">
        <f>6.5-1</f>
        <v>5.5</v>
      </c>
      <c r="K3" s="39" t="s">
        <v>475</v>
      </c>
      <c r="L3" s="28">
        <f>6+1</f>
        <v>7</v>
      </c>
      <c r="M3" s="79" t="s">
        <v>117</v>
      </c>
      <c r="N3" s="27">
        <f>6-1</f>
        <v>5</v>
      </c>
      <c r="O3" s="67" t="s">
        <v>155</v>
      </c>
      <c r="P3" s="28">
        <f>6-1-1</f>
        <v>4</v>
      </c>
      <c r="Q3" s="159" t="s">
        <v>62</v>
      </c>
      <c r="R3" s="146">
        <f>6-1-1</f>
        <v>4</v>
      </c>
      <c r="S3" s="39" t="s">
        <v>283</v>
      </c>
      <c r="T3" s="28">
        <f>5.5-1</f>
        <v>4.5</v>
      </c>
      <c r="U3" s="45"/>
      <c r="V3" s="45"/>
      <c r="W3" s="45"/>
      <c r="X3" s="45"/>
      <c r="Y3" s="45"/>
      <c r="Z3" s="45"/>
    </row>
    <row r="4" spans="1:26" ht="12.75">
      <c r="A4" s="165" t="s">
        <v>138</v>
      </c>
      <c r="B4" s="29">
        <v>6</v>
      </c>
      <c r="C4" s="67" t="s">
        <v>278</v>
      </c>
      <c r="D4" s="38">
        <v>5.5</v>
      </c>
      <c r="E4" s="165" t="s">
        <v>191</v>
      </c>
      <c r="F4" s="27">
        <v>6</v>
      </c>
      <c r="G4" s="93" t="s">
        <v>451</v>
      </c>
      <c r="H4" s="58">
        <v>6</v>
      </c>
      <c r="I4" s="165" t="s">
        <v>308</v>
      </c>
      <c r="J4" s="27">
        <v>6</v>
      </c>
      <c r="K4" s="39" t="s">
        <v>212</v>
      </c>
      <c r="L4" s="28" t="s">
        <v>254</v>
      </c>
      <c r="M4" s="79" t="s">
        <v>118</v>
      </c>
      <c r="N4" s="27">
        <f>6-0.5</f>
        <v>5.5</v>
      </c>
      <c r="O4" s="67" t="s">
        <v>156</v>
      </c>
      <c r="P4" s="28">
        <v>7</v>
      </c>
      <c r="Q4" s="159" t="s">
        <v>65</v>
      </c>
      <c r="R4" s="146">
        <v>5.5</v>
      </c>
      <c r="S4" s="39" t="s">
        <v>209</v>
      </c>
      <c r="T4" s="28">
        <v>5.5</v>
      </c>
      <c r="U4" s="45"/>
      <c r="V4" s="45"/>
      <c r="W4" s="45"/>
      <c r="X4" s="45"/>
      <c r="Y4" s="45"/>
      <c r="Z4" s="45"/>
    </row>
    <row r="5" spans="1:26" ht="12.75">
      <c r="A5" s="165" t="s">
        <v>137</v>
      </c>
      <c r="B5" s="29">
        <v>6.5</v>
      </c>
      <c r="C5" s="67" t="s">
        <v>81</v>
      </c>
      <c r="D5" s="38" t="s">
        <v>254</v>
      </c>
      <c r="E5" s="165" t="s">
        <v>190</v>
      </c>
      <c r="F5" s="27">
        <v>6</v>
      </c>
      <c r="G5" s="93" t="s">
        <v>100</v>
      </c>
      <c r="H5" s="58">
        <v>6</v>
      </c>
      <c r="I5" s="165" t="s">
        <v>232</v>
      </c>
      <c r="J5" s="27">
        <v>6.5</v>
      </c>
      <c r="K5" s="39" t="s">
        <v>326</v>
      </c>
      <c r="L5" s="28">
        <v>6</v>
      </c>
      <c r="M5" s="79" t="s">
        <v>129</v>
      </c>
      <c r="N5" s="48">
        <f>6-0.5</f>
        <v>5.5</v>
      </c>
      <c r="O5" s="67" t="s">
        <v>158</v>
      </c>
      <c r="P5" s="249">
        <v>6</v>
      </c>
      <c r="Q5" s="159" t="s">
        <v>285</v>
      </c>
      <c r="R5" s="146">
        <f>6.5-0.5</f>
        <v>6</v>
      </c>
      <c r="S5" s="39" t="s">
        <v>204</v>
      </c>
      <c r="T5" s="28">
        <v>5.5</v>
      </c>
      <c r="U5" s="45"/>
      <c r="V5" s="45"/>
      <c r="W5" s="45"/>
      <c r="X5" s="45"/>
      <c r="Y5" s="45"/>
      <c r="Z5" s="45"/>
    </row>
    <row r="6" spans="1:26" ht="12.75">
      <c r="A6" s="165" t="s">
        <v>281</v>
      </c>
      <c r="B6" s="29">
        <v>5</v>
      </c>
      <c r="C6" s="67" t="s">
        <v>90</v>
      </c>
      <c r="D6" s="38">
        <v>6</v>
      </c>
      <c r="E6" s="165" t="s">
        <v>177</v>
      </c>
      <c r="F6" s="27">
        <f>6+3</f>
        <v>9</v>
      </c>
      <c r="G6" s="93" t="s">
        <v>99</v>
      </c>
      <c r="H6" s="58">
        <v>7</v>
      </c>
      <c r="I6" s="165" t="s">
        <v>309</v>
      </c>
      <c r="J6" s="27">
        <v>6.5</v>
      </c>
      <c r="K6" s="39" t="s">
        <v>358</v>
      </c>
      <c r="L6" s="28">
        <v>6</v>
      </c>
      <c r="M6" s="79" t="s">
        <v>120</v>
      </c>
      <c r="N6" s="27">
        <v>5.5</v>
      </c>
      <c r="O6" s="67" t="s">
        <v>269</v>
      </c>
      <c r="P6" s="28">
        <v>6</v>
      </c>
      <c r="Q6" s="159" t="s">
        <v>328</v>
      </c>
      <c r="R6" s="146">
        <v>5.5</v>
      </c>
      <c r="S6" s="39" t="s">
        <v>195</v>
      </c>
      <c r="T6" s="28">
        <f>6-0.5</f>
        <v>5.5</v>
      </c>
      <c r="U6" s="45"/>
      <c r="V6" s="45"/>
      <c r="W6" s="45"/>
      <c r="X6" s="45"/>
      <c r="Y6" s="45"/>
      <c r="Z6" s="45"/>
    </row>
    <row r="7" spans="1:26" ht="12.75">
      <c r="A7" s="165" t="s">
        <v>142</v>
      </c>
      <c r="B7" s="29">
        <v>6.5</v>
      </c>
      <c r="C7" s="67" t="s">
        <v>82</v>
      </c>
      <c r="D7" s="38">
        <v>6.5</v>
      </c>
      <c r="E7" s="165" t="s">
        <v>181</v>
      </c>
      <c r="F7" s="27">
        <v>5.5</v>
      </c>
      <c r="G7" s="93" t="s">
        <v>497</v>
      </c>
      <c r="H7" s="58">
        <v>5</v>
      </c>
      <c r="I7" s="165" t="s">
        <v>237</v>
      </c>
      <c r="J7" s="27">
        <v>6.5</v>
      </c>
      <c r="K7" s="39" t="s">
        <v>215</v>
      </c>
      <c r="L7" s="28">
        <v>7</v>
      </c>
      <c r="M7" s="79" t="s">
        <v>122</v>
      </c>
      <c r="N7" s="27">
        <v>5</v>
      </c>
      <c r="O7" s="67" t="s">
        <v>167</v>
      </c>
      <c r="P7" s="28">
        <v>6.5</v>
      </c>
      <c r="Q7" s="159" t="s">
        <v>70</v>
      </c>
      <c r="R7" s="146">
        <v>5.5</v>
      </c>
      <c r="S7" s="39" t="s">
        <v>290</v>
      </c>
      <c r="T7" s="28">
        <v>4.5</v>
      </c>
      <c r="U7" s="45"/>
      <c r="V7" s="45"/>
      <c r="W7" s="45"/>
      <c r="X7" s="45"/>
      <c r="Y7" s="45"/>
      <c r="Z7" s="45"/>
    </row>
    <row r="8" spans="1:26" ht="12.75">
      <c r="A8" s="165" t="s">
        <v>141</v>
      </c>
      <c r="B8" s="29">
        <v>6</v>
      </c>
      <c r="C8" s="67" t="s">
        <v>307</v>
      </c>
      <c r="D8" s="38">
        <f>6.5-0.5</f>
        <v>6</v>
      </c>
      <c r="E8" s="165" t="s">
        <v>341</v>
      </c>
      <c r="F8" s="27">
        <v>7</v>
      </c>
      <c r="G8" s="93" t="s">
        <v>112</v>
      </c>
      <c r="H8" s="58">
        <v>6</v>
      </c>
      <c r="I8" s="165" t="s">
        <v>238</v>
      </c>
      <c r="J8" s="27">
        <v>5.5</v>
      </c>
      <c r="K8" s="39" t="s">
        <v>216</v>
      </c>
      <c r="L8" s="28">
        <v>6</v>
      </c>
      <c r="M8" s="79" t="s">
        <v>124</v>
      </c>
      <c r="N8" s="27">
        <v>6.5</v>
      </c>
      <c r="O8" s="67" t="s">
        <v>160</v>
      </c>
      <c r="P8" s="28">
        <v>5.5</v>
      </c>
      <c r="Q8" s="159" t="s">
        <v>69</v>
      </c>
      <c r="R8" s="146">
        <v>5.5</v>
      </c>
      <c r="S8" s="39" t="s">
        <v>485</v>
      </c>
      <c r="T8" s="28">
        <v>5.5</v>
      </c>
      <c r="U8" s="45"/>
      <c r="V8" s="45"/>
      <c r="W8" s="45"/>
      <c r="X8" s="45"/>
      <c r="Y8" s="45"/>
      <c r="Z8" s="45"/>
    </row>
    <row r="9" spans="1:26" ht="12.75">
      <c r="A9" s="165" t="s">
        <v>179</v>
      </c>
      <c r="B9" s="29">
        <f>7+3+3</f>
        <v>13</v>
      </c>
      <c r="C9" s="67" t="s">
        <v>85</v>
      </c>
      <c r="D9" s="38">
        <f>6-0.5</f>
        <v>5.5</v>
      </c>
      <c r="E9" s="165" t="s">
        <v>188</v>
      </c>
      <c r="F9" s="27">
        <v>6.5</v>
      </c>
      <c r="G9" s="93" t="s">
        <v>105</v>
      </c>
      <c r="H9" s="58">
        <v>6.5</v>
      </c>
      <c r="I9" s="165" t="s">
        <v>236</v>
      </c>
      <c r="J9" s="27">
        <f>6.5+3</f>
        <v>9.5</v>
      </c>
      <c r="K9" s="39" t="s">
        <v>217</v>
      </c>
      <c r="L9" s="28">
        <v>5</v>
      </c>
      <c r="M9" s="79" t="s">
        <v>123</v>
      </c>
      <c r="N9" s="27">
        <v>5.5</v>
      </c>
      <c r="O9" s="67" t="s">
        <v>162</v>
      </c>
      <c r="P9" s="28">
        <v>5.5</v>
      </c>
      <c r="Q9" s="159" t="s">
        <v>327</v>
      </c>
      <c r="R9" s="146">
        <v>6</v>
      </c>
      <c r="S9" s="39" t="s">
        <v>339</v>
      </c>
      <c r="T9" s="28">
        <v>6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v>6.5</v>
      </c>
      <c r="C10" s="67" t="s">
        <v>84</v>
      </c>
      <c r="D10" s="38" t="s">
        <v>254</v>
      </c>
      <c r="E10" s="165" t="s">
        <v>180</v>
      </c>
      <c r="F10" s="27">
        <v>6</v>
      </c>
      <c r="G10" s="93" t="s">
        <v>113</v>
      </c>
      <c r="H10" s="58" t="s">
        <v>254</v>
      </c>
      <c r="I10" s="165" t="s">
        <v>235</v>
      </c>
      <c r="J10" s="27" t="s">
        <v>256</v>
      </c>
      <c r="K10" s="39" t="s">
        <v>357</v>
      </c>
      <c r="L10" s="28">
        <v>6</v>
      </c>
      <c r="M10" s="79" t="s">
        <v>121</v>
      </c>
      <c r="N10" s="27">
        <v>7</v>
      </c>
      <c r="O10" s="67" t="s">
        <v>171</v>
      </c>
      <c r="P10" s="28">
        <v>5</v>
      </c>
      <c r="Q10" s="159" t="s">
        <v>75</v>
      </c>
      <c r="R10" s="146">
        <v>7</v>
      </c>
      <c r="S10" s="39" t="s">
        <v>199</v>
      </c>
      <c r="T10" s="28">
        <v>6</v>
      </c>
      <c r="U10" s="45"/>
      <c r="V10" s="45"/>
      <c r="W10" s="45"/>
      <c r="X10" s="45"/>
      <c r="Y10" s="45"/>
      <c r="Z10" s="45"/>
    </row>
    <row r="11" spans="1:26" ht="12.75">
      <c r="A11" s="165" t="s">
        <v>145</v>
      </c>
      <c r="B11" s="29">
        <f>6.5+3</f>
        <v>9.5</v>
      </c>
      <c r="C11" s="67" t="s">
        <v>86</v>
      </c>
      <c r="D11" s="38">
        <f>6.5+3</f>
        <v>9.5</v>
      </c>
      <c r="E11" s="165" t="s">
        <v>255</v>
      </c>
      <c r="F11" s="27">
        <v>6</v>
      </c>
      <c r="G11" s="93" t="s">
        <v>108</v>
      </c>
      <c r="H11" s="58">
        <f>7+3</f>
        <v>10</v>
      </c>
      <c r="I11" s="165" t="s">
        <v>239</v>
      </c>
      <c r="J11" s="27">
        <f>8+3+3-0.5</f>
        <v>13.5</v>
      </c>
      <c r="K11" s="39" t="s">
        <v>219</v>
      </c>
      <c r="L11" s="28" t="s">
        <v>254</v>
      </c>
      <c r="M11" s="79" t="s">
        <v>126</v>
      </c>
      <c r="N11" s="27">
        <v>5</v>
      </c>
      <c r="O11" s="67" t="s">
        <v>172</v>
      </c>
      <c r="P11" s="28">
        <v>5.5</v>
      </c>
      <c r="Q11" s="159" t="s">
        <v>329</v>
      </c>
      <c r="R11" s="146">
        <v>6</v>
      </c>
      <c r="S11" s="39" t="s">
        <v>201</v>
      </c>
      <c r="T11" s="28">
        <v>5.5</v>
      </c>
      <c r="U11" s="45"/>
      <c r="V11" s="45"/>
      <c r="W11" s="45"/>
      <c r="X11" s="45"/>
      <c r="Y11" s="45"/>
      <c r="Z11" s="45"/>
    </row>
    <row r="12" spans="1:26" ht="12.75">
      <c r="A12" s="165" t="s">
        <v>154</v>
      </c>
      <c r="B12" s="29">
        <f>6.5+3</f>
        <v>9.5</v>
      </c>
      <c r="C12" s="67" t="s">
        <v>87</v>
      </c>
      <c r="D12" s="38">
        <f>7+3-0.5</f>
        <v>9.5</v>
      </c>
      <c r="E12" s="165" t="s">
        <v>182</v>
      </c>
      <c r="F12" s="27">
        <f>7+3</f>
        <v>10</v>
      </c>
      <c r="G12" s="93" t="s">
        <v>106</v>
      </c>
      <c r="H12" s="58">
        <v>6.5</v>
      </c>
      <c r="I12" s="165" t="s">
        <v>263</v>
      </c>
      <c r="J12" s="27">
        <f>7.5+3</f>
        <v>10.5</v>
      </c>
      <c r="K12" s="39" t="s">
        <v>220</v>
      </c>
      <c r="L12" s="28">
        <f>6.5+3+2</f>
        <v>11.5</v>
      </c>
      <c r="M12" s="79" t="s">
        <v>134</v>
      </c>
      <c r="N12" s="27" t="s">
        <v>256</v>
      </c>
      <c r="O12" s="67" t="s">
        <v>170</v>
      </c>
      <c r="P12" s="28">
        <f>7+3</f>
        <v>10</v>
      </c>
      <c r="Q12" s="159" t="s">
        <v>71</v>
      </c>
      <c r="R12" s="146">
        <v>6</v>
      </c>
      <c r="S12" s="39" t="s">
        <v>347</v>
      </c>
      <c r="T12" s="28">
        <v>6</v>
      </c>
      <c r="U12" s="45"/>
      <c r="V12" s="45"/>
      <c r="W12" s="45"/>
      <c r="X12" s="45"/>
      <c r="Y12" s="45"/>
      <c r="Z12" s="45"/>
    </row>
    <row r="13" spans="1:26" ht="12.75">
      <c r="A13" s="165" t="s">
        <v>144</v>
      </c>
      <c r="B13" s="29">
        <v>5</v>
      </c>
      <c r="C13" s="67" t="s">
        <v>279</v>
      </c>
      <c r="D13" s="38" t="s">
        <v>254</v>
      </c>
      <c r="E13" s="165" t="s">
        <v>498</v>
      </c>
      <c r="F13" s="27" t="s">
        <v>254</v>
      </c>
      <c r="G13" s="93" t="s">
        <v>115</v>
      </c>
      <c r="H13" s="58" t="s">
        <v>256</v>
      </c>
      <c r="I13" s="165" t="s">
        <v>265</v>
      </c>
      <c r="J13" s="27">
        <v>5</v>
      </c>
      <c r="K13" s="39" t="s">
        <v>221</v>
      </c>
      <c r="L13" s="28">
        <f>6.5+3-0.5</f>
        <v>9</v>
      </c>
      <c r="M13" s="79" t="s">
        <v>127</v>
      </c>
      <c r="N13" s="27">
        <v>5.5</v>
      </c>
      <c r="O13" s="67" t="s">
        <v>271</v>
      </c>
      <c r="P13" s="28" t="s">
        <v>256</v>
      </c>
      <c r="Q13" s="159" t="s">
        <v>77</v>
      </c>
      <c r="R13" s="146">
        <v>5</v>
      </c>
      <c r="S13" s="39" t="s">
        <v>487</v>
      </c>
      <c r="T13" s="28">
        <v>7.5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177"/>
      <c r="D14" s="32"/>
      <c r="E14" s="166"/>
      <c r="F14" s="30"/>
      <c r="G14" s="94"/>
      <c r="H14" s="95"/>
      <c r="I14" s="166"/>
      <c r="J14" s="30"/>
      <c r="K14" s="40"/>
      <c r="L14" s="31"/>
      <c r="M14" s="54"/>
      <c r="N14" s="33"/>
      <c r="O14" s="177"/>
      <c r="P14" s="31"/>
      <c r="Q14" s="160"/>
      <c r="R14" s="147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166" t="s">
        <v>301</v>
      </c>
      <c r="B15" s="33">
        <f>6+1</f>
        <v>7</v>
      </c>
      <c r="C15" s="177" t="s">
        <v>89</v>
      </c>
      <c r="D15" s="32" t="s">
        <v>252</v>
      </c>
      <c r="E15" s="166" t="s">
        <v>274</v>
      </c>
      <c r="F15" s="30" t="s">
        <v>252</v>
      </c>
      <c r="G15" s="94" t="s">
        <v>98</v>
      </c>
      <c r="H15" s="95">
        <f>6.5-1</f>
        <v>5.5</v>
      </c>
      <c r="I15" s="166" t="s">
        <v>231</v>
      </c>
      <c r="J15" s="30" t="s">
        <v>252</v>
      </c>
      <c r="K15" s="40" t="s">
        <v>211</v>
      </c>
      <c r="L15" s="31" t="s">
        <v>252</v>
      </c>
      <c r="M15" s="54" t="s">
        <v>128</v>
      </c>
      <c r="N15" s="33" t="s">
        <v>252</v>
      </c>
      <c r="O15" s="246" t="s">
        <v>166</v>
      </c>
      <c r="P15" s="31" t="s">
        <v>252</v>
      </c>
      <c r="Q15" s="178" t="s">
        <v>72</v>
      </c>
      <c r="R15" s="148" t="s">
        <v>252</v>
      </c>
      <c r="S15" s="40" t="s">
        <v>192</v>
      </c>
      <c r="T15" s="31">
        <f>6+1</f>
        <v>7</v>
      </c>
      <c r="U15" s="45"/>
      <c r="V15" s="45"/>
      <c r="W15" s="45"/>
      <c r="X15" s="45"/>
      <c r="Y15" s="45"/>
      <c r="Z15" s="45"/>
    </row>
    <row r="16" spans="1:26" ht="12.75">
      <c r="A16" s="166" t="s">
        <v>148</v>
      </c>
      <c r="B16" s="33">
        <v>6</v>
      </c>
      <c r="C16" s="67" t="s">
        <v>79</v>
      </c>
      <c r="D16" s="38" t="s">
        <v>252</v>
      </c>
      <c r="E16" s="236" t="s">
        <v>362</v>
      </c>
      <c r="F16" s="30" t="s">
        <v>253</v>
      </c>
      <c r="G16" s="94" t="s">
        <v>110</v>
      </c>
      <c r="H16" s="95">
        <f>6-0.5</f>
        <v>5.5</v>
      </c>
      <c r="I16" s="166" t="s">
        <v>243</v>
      </c>
      <c r="J16" s="30">
        <v>5.5</v>
      </c>
      <c r="K16" s="39" t="s">
        <v>223</v>
      </c>
      <c r="L16" s="28">
        <f>5-0.5</f>
        <v>4.5</v>
      </c>
      <c r="M16" s="91" t="s">
        <v>489</v>
      </c>
      <c r="N16" s="29">
        <f>6-0.5</f>
        <v>5.5</v>
      </c>
      <c r="O16" s="67" t="s">
        <v>165</v>
      </c>
      <c r="P16" s="28">
        <v>6</v>
      </c>
      <c r="Q16" s="178" t="s">
        <v>371</v>
      </c>
      <c r="R16" s="148" t="s">
        <v>253</v>
      </c>
      <c r="S16" s="40" t="s">
        <v>282</v>
      </c>
      <c r="T16" s="31">
        <f>7+3</f>
        <v>10</v>
      </c>
      <c r="U16" s="45"/>
      <c r="V16" s="45"/>
      <c r="W16" s="45"/>
      <c r="X16" s="45"/>
      <c r="Y16" s="45"/>
      <c r="Z16" s="45"/>
    </row>
    <row r="17" spans="1:26" ht="12.75">
      <c r="A17" s="166" t="s">
        <v>147</v>
      </c>
      <c r="B17" s="33">
        <f>7+3</f>
        <v>10</v>
      </c>
      <c r="C17" s="67" t="s">
        <v>360</v>
      </c>
      <c r="D17" s="38">
        <v>6</v>
      </c>
      <c r="E17" s="166" t="s">
        <v>150</v>
      </c>
      <c r="F17" s="30" t="s">
        <v>252</v>
      </c>
      <c r="G17" s="93" t="s">
        <v>103</v>
      </c>
      <c r="H17" s="58">
        <v>5</v>
      </c>
      <c r="I17" s="166" t="s">
        <v>365</v>
      </c>
      <c r="J17" s="30">
        <f>5-0.5</f>
        <v>4.5</v>
      </c>
      <c r="K17" s="40" t="s">
        <v>224</v>
      </c>
      <c r="L17" s="31">
        <v>6</v>
      </c>
      <c r="M17" s="54" t="s">
        <v>344</v>
      </c>
      <c r="N17" s="33" t="s">
        <v>253</v>
      </c>
      <c r="O17" s="177" t="s">
        <v>163</v>
      </c>
      <c r="P17" s="31" t="s">
        <v>253</v>
      </c>
      <c r="Q17" s="178" t="s">
        <v>250</v>
      </c>
      <c r="R17" s="148">
        <f>6.5+3</f>
        <v>9.5</v>
      </c>
      <c r="S17" s="40" t="s">
        <v>194</v>
      </c>
      <c r="T17" s="32">
        <v>6</v>
      </c>
      <c r="U17" s="45"/>
      <c r="V17" s="45"/>
      <c r="W17" s="45"/>
      <c r="X17" s="45"/>
      <c r="Y17" s="45"/>
      <c r="Z17" s="45"/>
    </row>
    <row r="18" spans="1:26" ht="12.75">
      <c r="A18" s="236" t="s">
        <v>140</v>
      </c>
      <c r="B18" s="33">
        <v>7</v>
      </c>
      <c r="C18" s="67" t="s">
        <v>350</v>
      </c>
      <c r="D18" s="38">
        <v>5.5</v>
      </c>
      <c r="E18" s="165" t="s">
        <v>481</v>
      </c>
      <c r="F18" s="27">
        <f>6-0.5</f>
        <v>5.5</v>
      </c>
      <c r="G18" s="121" t="s">
        <v>354</v>
      </c>
      <c r="H18" s="213" t="s">
        <v>252</v>
      </c>
      <c r="I18" s="165" t="s">
        <v>246</v>
      </c>
      <c r="J18" s="29">
        <v>5.5</v>
      </c>
      <c r="K18" s="40" t="s">
        <v>225</v>
      </c>
      <c r="L18" s="31">
        <v>6</v>
      </c>
      <c r="M18" s="54" t="s">
        <v>132</v>
      </c>
      <c r="N18" s="33">
        <v>6</v>
      </c>
      <c r="O18" s="177" t="s">
        <v>169</v>
      </c>
      <c r="P18" s="31" t="s">
        <v>252</v>
      </c>
      <c r="Q18" s="178" t="s">
        <v>67</v>
      </c>
      <c r="R18" s="148">
        <v>6</v>
      </c>
      <c r="S18" s="40" t="s">
        <v>193</v>
      </c>
      <c r="T18" s="32">
        <f>6-0.5</f>
        <v>5.5</v>
      </c>
      <c r="U18" s="45"/>
      <c r="V18" s="45"/>
      <c r="W18" s="45"/>
      <c r="X18" s="45"/>
      <c r="Y18" s="45"/>
      <c r="Z18" s="45"/>
    </row>
    <row r="19" spans="1:26" ht="12.75">
      <c r="A19" s="166" t="s">
        <v>149</v>
      </c>
      <c r="B19" s="33">
        <v>6</v>
      </c>
      <c r="C19" s="67" t="s">
        <v>92</v>
      </c>
      <c r="D19" s="38">
        <f>7+3-0.5</f>
        <v>9.5</v>
      </c>
      <c r="E19" s="166" t="s">
        <v>178</v>
      </c>
      <c r="F19" s="33">
        <v>5</v>
      </c>
      <c r="G19" s="93" t="s">
        <v>114</v>
      </c>
      <c r="H19" s="58">
        <v>6</v>
      </c>
      <c r="I19" s="236" t="s">
        <v>318</v>
      </c>
      <c r="J19" s="33" t="s">
        <v>252</v>
      </c>
      <c r="K19" s="40" t="s">
        <v>226</v>
      </c>
      <c r="L19" s="31" t="s">
        <v>252</v>
      </c>
      <c r="M19" s="54" t="s">
        <v>276</v>
      </c>
      <c r="N19" s="33">
        <v>6</v>
      </c>
      <c r="O19" s="177" t="s">
        <v>168</v>
      </c>
      <c r="P19" s="32" t="s">
        <v>252</v>
      </c>
      <c r="Q19" s="160" t="s">
        <v>293</v>
      </c>
      <c r="R19" s="147" t="s">
        <v>252</v>
      </c>
      <c r="S19" s="40" t="s">
        <v>205</v>
      </c>
      <c r="T19" s="32">
        <f>6-0.5</f>
        <v>5.5</v>
      </c>
      <c r="U19" s="45"/>
      <c r="V19" s="45"/>
      <c r="W19" s="45"/>
      <c r="X19" s="45"/>
      <c r="Y19" s="45"/>
      <c r="Z19" s="45"/>
    </row>
    <row r="20" spans="1:26" ht="12.75">
      <c r="A20" s="166" t="s">
        <v>152</v>
      </c>
      <c r="B20" s="33">
        <v>6</v>
      </c>
      <c r="C20" s="246" t="s">
        <v>95</v>
      </c>
      <c r="D20" s="32" t="s">
        <v>252</v>
      </c>
      <c r="E20" s="236" t="s">
        <v>342</v>
      </c>
      <c r="F20" s="33" t="s">
        <v>252</v>
      </c>
      <c r="G20" s="121" t="s">
        <v>107</v>
      </c>
      <c r="H20" s="213">
        <f>6+2</f>
        <v>8</v>
      </c>
      <c r="I20" s="166" t="s">
        <v>248</v>
      </c>
      <c r="J20" s="33">
        <v>6.5</v>
      </c>
      <c r="K20" s="39" t="s">
        <v>228</v>
      </c>
      <c r="L20" s="28">
        <v>6</v>
      </c>
      <c r="M20" s="54" t="s">
        <v>131</v>
      </c>
      <c r="N20" s="33">
        <v>5</v>
      </c>
      <c r="O20" s="246" t="s">
        <v>157</v>
      </c>
      <c r="P20" s="32">
        <v>5.5</v>
      </c>
      <c r="Q20" s="178" t="s">
        <v>73</v>
      </c>
      <c r="R20" s="148">
        <f>6-0.5</f>
        <v>5.5</v>
      </c>
      <c r="S20" s="40" t="s">
        <v>196</v>
      </c>
      <c r="T20" s="32">
        <f>6.5-0.5</f>
        <v>6</v>
      </c>
      <c r="U20" s="45"/>
      <c r="V20" s="45"/>
      <c r="W20" s="45"/>
      <c r="X20" s="45"/>
      <c r="Y20" s="45"/>
      <c r="Z20" s="45"/>
    </row>
    <row r="21" spans="1:26" ht="12.75">
      <c r="A21" s="166" t="s">
        <v>139</v>
      </c>
      <c r="B21" s="33">
        <v>5.5</v>
      </c>
      <c r="C21" s="246" t="s">
        <v>88</v>
      </c>
      <c r="D21" s="32" t="s">
        <v>253</v>
      </c>
      <c r="E21" s="166" t="s">
        <v>176</v>
      </c>
      <c r="F21" s="33" t="s">
        <v>253</v>
      </c>
      <c r="G21" s="121" t="s">
        <v>299</v>
      </c>
      <c r="H21" s="213" t="s">
        <v>253</v>
      </c>
      <c r="I21" s="166" t="s">
        <v>241</v>
      </c>
      <c r="J21" s="33">
        <v>5.5</v>
      </c>
      <c r="K21" s="40" t="s">
        <v>227</v>
      </c>
      <c r="L21" s="32">
        <v>5.5</v>
      </c>
      <c r="M21" s="54" t="s">
        <v>316</v>
      </c>
      <c r="N21" s="33">
        <f>5.5-0.5</f>
        <v>5</v>
      </c>
      <c r="O21" s="177" t="s">
        <v>355</v>
      </c>
      <c r="P21" s="32" t="s">
        <v>252</v>
      </c>
      <c r="Q21" s="160" t="s">
        <v>66</v>
      </c>
      <c r="R21" s="147" t="s">
        <v>252</v>
      </c>
      <c r="S21" s="40" t="s">
        <v>335</v>
      </c>
      <c r="T21" s="32">
        <f>5.5-0.5</f>
        <v>5</v>
      </c>
      <c r="U21" s="45"/>
      <c r="V21" s="45"/>
      <c r="W21" s="45"/>
      <c r="X21" s="45"/>
      <c r="Y21" s="45"/>
      <c r="Z21" s="45"/>
    </row>
    <row r="22" spans="1:26" ht="12.75">
      <c r="A22" s="79" t="s">
        <v>153</v>
      </c>
      <c r="B22" s="29">
        <v>0.5</v>
      </c>
      <c r="C22" s="39" t="s">
        <v>96</v>
      </c>
      <c r="D22" s="38">
        <v>0</v>
      </c>
      <c r="E22" s="165" t="s">
        <v>257</v>
      </c>
      <c r="F22" s="29">
        <v>2</v>
      </c>
      <c r="G22" s="93" t="s">
        <v>116</v>
      </c>
      <c r="H22" s="58">
        <v>-1</v>
      </c>
      <c r="I22" s="165" t="s">
        <v>249</v>
      </c>
      <c r="J22" s="29">
        <v>0</v>
      </c>
      <c r="K22" s="39" t="s">
        <v>229</v>
      </c>
      <c r="L22" s="38">
        <v>1</v>
      </c>
      <c r="M22" s="91" t="s">
        <v>325</v>
      </c>
      <c r="N22" s="29">
        <v>1</v>
      </c>
      <c r="O22" s="39" t="s">
        <v>173</v>
      </c>
      <c r="P22" s="92">
        <v>0.5</v>
      </c>
      <c r="Q22" s="159" t="s">
        <v>97</v>
      </c>
      <c r="R22" s="342">
        <v>-0.5</v>
      </c>
      <c r="S22" s="39" t="s">
        <v>210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235"/>
      <c r="F23" s="33"/>
      <c r="G23" s="94"/>
      <c r="H23" s="95"/>
      <c r="I23" s="35"/>
      <c r="J23" s="33"/>
      <c r="K23" s="40"/>
      <c r="L23" s="32"/>
      <c r="M23" s="35"/>
      <c r="N23" s="33"/>
      <c r="O23" s="40"/>
      <c r="P23" s="32"/>
      <c r="Q23" s="160"/>
      <c r="R23" s="147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44">
        <f>B2+B3+B4+B5+B6+B7+B8+B9+B10+B11+B12+B13+B22</f>
        <v>79.5</v>
      </c>
      <c r="C24" s="17"/>
      <c r="D24" s="336">
        <f>D2+D3+D4+D17+D6+D7+D8+D9+D18+D11+D12+D19+D22</f>
        <v>74.5</v>
      </c>
      <c r="E24" s="26"/>
      <c r="F24" s="261">
        <f>F2+F3+F4+F5+F6+F7+F8+F9+F10+F11+F12+F18+F22</f>
        <v>79.5</v>
      </c>
      <c r="G24" s="68"/>
      <c r="H24" s="248">
        <f>H2+H3+H4+H5+H6+H7+H8+H9+H17+H11+H12+H19+H22</f>
        <v>68</v>
      </c>
      <c r="I24" s="26"/>
      <c r="J24" s="263">
        <f>J2+J3+J4+J5+J6+J7+J8+J9+J18+J11+J12+J13+J22</f>
        <v>82.5</v>
      </c>
      <c r="K24" s="17"/>
      <c r="L24" s="260">
        <f>L2+L3+L16+L5+L6+L7+L8+L9+L10+L20+L12+L13+L22</f>
        <v>75</v>
      </c>
      <c r="M24" s="26"/>
      <c r="N24" s="242">
        <f>N2+N3+N4+N5+N6+N7+N8+N9+N10+N11+N16+N13+N22</f>
        <v>64.5</v>
      </c>
      <c r="O24" s="17"/>
      <c r="P24" s="254">
        <f>P2+P3+P4+P5+P6+P7+P8+P9+P10+P11+P12+P16+P22</f>
        <v>67.5</v>
      </c>
      <c r="Q24" s="158"/>
      <c r="R24" s="251">
        <f>R2+R3+R4+R5+R6+R7+R8+R9+R10+R11+R12+R13+R22</f>
        <v>63.5</v>
      </c>
      <c r="S24" s="17"/>
      <c r="T24" s="346">
        <f>T2+T3+T4+T5+T6+T7+T8+T9+T10+T11+T12+T13+T22</f>
        <v>62.5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307"/>
      <c r="D25" s="23"/>
      <c r="E25" s="306"/>
      <c r="F25" s="77"/>
      <c r="G25" s="312"/>
      <c r="H25" s="180"/>
      <c r="I25" s="306"/>
      <c r="J25" s="77"/>
      <c r="K25" s="307"/>
      <c r="L25" s="23"/>
      <c r="M25" s="306"/>
      <c r="N25" s="77"/>
      <c r="O25" s="307"/>
      <c r="P25" s="23"/>
      <c r="Q25" s="343"/>
      <c r="R25" s="150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3</v>
      </c>
      <c r="C26" s="82"/>
      <c r="D26" s="43">
        <v>2</v>
      </c>
      <c r="E26" s="53"/>
      <c r="F26" s="168">
        <v>3</v>
      </c>
      <c r="G26" s="97"/>
      <c r="H26" s="98">
        <v>1</v>
      </c>
      <c r="I26" s="345"/>
      <c r="J26" s="44">
        <v>4</v>
      </c>
      <c r="K26" s="87"/>
      <c r="L26" s="344">
        <v>2</v>
      </c>
      <c r="M26" s="42"/>
      <c r="N26" s="170">
        <v>0</v>
      </c>
      <c r="O26" s="233"/>
      <c r="P26" s="60">
        <v>1</v>
      </c>
      <c r="Q26" s="187"/>
      <c r="R26" s="140">
        <v>0</v>
      </c>
      <c r="S26" s="163"/>
      <c r="T26" s="41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S1:T1"/>
    <mergeCell ref="Q1:R1"/>
    <mergeCell ref="K1:L1"/>
    <mergeCell ref="I1:J1"/>
    <mergeCell ref="O1:P1"/>
    <mergeCell ref="M1:N1"/>
    <mergeCell ref="C1:D1"/>
    <mergeCell ref="A1:B1"/>
    <mergeCell ref="G1:H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">
      <selection activeCell="A1" sqref="A1:B1"/>
    </sheetView>
  </sheetViews>
  <sheetFormatPr defaultColWidth="9.140625" defaultRowHeight="12.75"/>
  <cols>
    <col min="1" max="1" width="13.28125" style="0" customWidth="1"/>
    <col min="2" max="2" width="4.8515625" style="0" bestFit="1" customWidth="1"/>
    <col min="3" max="3" width="13.421875" style="0" bestFit="1" customWidth="1"/>
    <col min="4" max="4" width="5.00390625" style="0" bestFit="1" customWidth="1"/>
    <col min="5" max="5" width="11.7109375" style="0" bestFit="1" customWidth="1"/>
    <col min="6" max="6" width="4.7109375" style="0" customWidth="1"/>
    <col min="7" max="7" width="12.7109375" style="0" customWidth="1"/>
    <col min="8" max="8" width="5.28125" style="0" customWidth="1"/>
    <col min="9" max="9" width="13.28125" style="0" bestFit="1" customWidth="1"/>
    <col min="10" max="10" width="5.421875" style="0" customWidth="1"/>
    <col min="11" max="11" width="12.57421875" style="0" bestFit="1" customWidth="1"/>
    <col min="12" max="12" width="5.00390625" style="0" bestFit="1" customWidth="1"/>
    <col min="13" max="13" width="13.28125" style="0" bestFit="1" customWidth="1"/>
    <col min="14" max="14" width="5.28125" style="0" customWidth="1"/>
    <col min="15" max="15" width="11.7109375" style="0" bestFit="1" customWidth="1"/>
    <col min="16" max="16" width="5.00390625" style="0" bestFit="1" customWidth="1"/>
    <col min="17" max="17" width="12.421875" style="0" bestFit="1" customWidth="1"/>
    <col min="18" max="18" width="4.8515625" style="0" customWidth="1"/>
    <col min="19" max="19" width="12.28125" style="0" customWidth="1"/>
    <col min="20" max="20" width="5.00390625" style="0" customWidth="1"/>
  </cols>
  <sheetData>
    <row r="1" spans="1:26" ht="13.5" thickBot="1">
      <c r="A1" s="455" t="s">
        <v>54</v>
      </c>
      <c r="B1" s="456"/>
      <c r="C1" s="463" t="s">
        <v>55</v>
      </c>
      <c r="D1" s="464"/>
      <c r="E1" s="457" t="s">
        <v>56</v>
      </c>
      <c r="F1" s="458"/>
      <c r="G1" s="473" t="s">
        <v>230</v>
      </c>
      <c r="H1" s="474"/>
      <c r="I1" s="471" t="s">
        <v>57</v>
      </c>
      <c r="J1" s="472"/>
      <c r="K1" s="461" t="s">
        <v>183</v>
      </c>
      <c r="L1" s="462"/>
      <c r="M1" s="467" t="s">
        <v>58</v>
      </c>
      <c r="N1" s="468"/>
      <c r="O1" s="469" t="s">
        <v>59</v>
      </c>
      <c r="P1" s="470"/>
      <c r="Q1" s="465" t="s">
        <v>60</v>
      </c>
      <c r="R1" s="466"/>
      <c r="S1" s="459" t="s">
        <v>61</v>
      </c>
      <c r="T1" s="460"/>
      <c r="U1" s="45"/>
      <c r="V1" s="45"/>
      <c r="W1" s="45"/>
      <c r="X1" s="45"/>
      <c r="Y1" s="45"/>
      <c r="Z1" s="45"/>
    </row>
    <row r="2" spans="1:26" ht="12.75">
      <c r="A2" s="26"/>
      <c r="B2" s="76">
        <v>2</v>
      </c>
      <c r="C2" s="17"/>
      <c r="D2" s="18"/>
      <c r="E2" s="26"/>
      <c r="F2" s="85">
        <v>2</v>
      </c>
      <c r="G2" s="17"/>
      <c r="H2" s="18"/>
      <c r="I2" s="26"/>
      <c r="J2" s="55">
        <v>2</v>
      </c>
      <c r="K2" s="68"/>
      <c r="L2" s="69"/>
      <c r="M2" s="26"/>
      <c r="N2" s="89">
        <v>2</v>
      </c>
      <c r="O2" s="17"/>
      <c r="P2" s="18"/>
      <c r="Q2" s="26"/>
      <c r="R2" s="86">
        <v>2</v>
      </c>
      <c r="S2" s="68"/>
      <c r="T2" s="7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7-1</f>
        <v>6</v>
      </c>
      <c r="C3" s="1" t="s">
        <v>136</v>
      </c>
      <c r="D3" s="38">
        <f>6-1</f>
        <v>5</v>
      </c>
      <c r="E3" s="79" t="s">
        <v>78</v>
      </c>
      <c r="F3" s="29">
        <f>5.5-1</f>
        <v>4.5</v>
      </c>
      <c r="G3" s="39" t="s">
        <v>192</v>
      </c>
      <c r="H3" s="28">
        <f>6-1</f>
        <v>5</v>
      </c>
      <c r="I3" s="79" t="s">
        <v>174</v>
      </c>
      <c r="J3" s="27">
        <f>7-1-1</f>
        <v>5</v>
      </c>
      <c r="K3" s="93" t="s">
        <v>62</v>
      </c>
      <c r="L3" s="58">
        <f>6.5-1-1-1</f>
        <v>3.5</v>
      </c>
      <c r="M3" s="79" t="s">
        <v>211</v>
      </c>
      <c r="N3" s="27">
        <f>6+1</f>
        <v>7</v>
      </c>
      <c r="O3" s="39" t="s">
        <v>155</v>
      </c>
      <c r="P3" s="28">
        <f>6+1</f>
        <v>7</v>
      </c>
      <c r="Q3" s="79" t="s">
        <v>231</v>
      </c>
      <c r="R3" s="27">
        <f>4-1</f>
        <v>3</v>
      </c>
      <c r="S3" s="93" t="s">
        <v>98</v>
      </c>
      <c r="T3" s="58">
        <f>7.5-1</f>
        <v>6.5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>
        <v>6</v>
      </c>
      <c r="C4" s="1" t="s">
        <v>137</v>
      </c>
      <c r="D4" s="38">
        <v>6</v>
      </c>
      <c r="E4" s="79" t="s">
        <v>79</v>
      </c>
      <c r="F4" s="29">
        <v>6</v>
      </c>
      <c r="G4" s="39" t="s">
        <v>193</v>
      </c>
      <c r="H4" s="28">
        <v>7</v>
      </c>
      <c r="I4" s="79" t="s">
        <v>175</v>
      </c>
      <c r="J4" s="27">
        <f>6.5-0.5</f>
        <v>6</v>
      </c>
      <c r="K4" s="93" t="s">
        <v>63</v>
      </c>
      <c r="L4" s="58">
        <v>6</v>
      </c>
      <c r="M4" s="79" t="s">
        <v>212</v>
      </c>
      <c r="N4" s="27">
        <v>6</v>
      </c>
      <c r="O4" s="39" t="s">
        <v>156</v>
      </c>
      <c r="P4" s="28">
        <v>6</v>
      </c>
      <c r="Q4" s="79" t="s">
        <v>232</v>
      </c>
      <c r="R4" s="27">
        <v>6</v>
      </c>
      <c r="S4" s="93" t="s">
        <v>99</v>
      </c>
      <c r="T4" s="58">
        <v>6.5</v>
      </c>
      <c r="U4" s="45"/>
      <c r="V4" s="45"/>
      <c r="W4" s="45"/>
      <c r="X4" s="45"/>
      <c r="Y4" s="45"/>
      <c r="Z4" s="45"/>
    </row>
    <row r="5" spans="1:26" ht="12.75">
      <c r="A5" s="79" t="s">
        <v>119</v>
      </c>
      <c r="B5" s="48">
        <v>6</v>
      </c>
      <c r="C5" s="1" t="s">
        <v>138</v>
      </c>
      <c r="D5" s="38">
        <v>5</v>
      </c>
      <c r="E5" s="79" t="s">
        <v>80</v>
      </c>
      <c r="F5" s="29">
        <f>5-0.5</f>
        <v>4.5</v>
      </c>
      <c r="G5" s="39" t="s">
        <v>194</v>
      </c>
      <c r="H5" s="28">
        <v>6</v>
      </c>
      <c r="I5" s="79" t="s">
        <v>176</v>
      </c>
      <c r="J5" s="27">
        <v>5.5</v>
      </c>
      <c r="K5" s="93" t="s">
        <v>64</v>
      </c>
      <c r="L5" s="58" t="s">
        <v>254</v>
      </c>
      <c r="M5" s="79" t="s">
        <v>213</v>
      </c>
      <c r="N5" s="27">
        <v>6.5</v>
      </c>
      <c r="O5" s="39" t="s">
        <v>157</v>
      </c>
      <c r="P5" s="28">
        <v>6</v>
      </c>
      <c r="Q5" s="79" t="s">
        <v>233</v>
      </c>
      <c r="R5" s="27">
        <f>5.5-0.5</f>
        <v>5</v>
      </c>
      <c r="S5" s="93" t="s">
        <v>100</v>
      </c>
      <c r="T5" s="58">
        <v>6</v>
      </c>
      <c r="U5" s="45"/>
      <c r="V5" s="45"/>
      <c r="W5" s="45"/>
      <c r="X5" s="45"/>
      <c r="Y5" s="45"/>
      <c r="Z5" s="45"/>
    </row>
    <row r="6" spans="1:26" ht="12.75">
      <c r="A6" s="79" t="s">
        <v>120</v>
      </c>
      <c r="B6" s="27">
        <f>5.5-0.5</f>
        <v>5</v>
      </c>
      <c r="C6" s="1" t="s">
        <v>139</v>
      </c>
      <c r="D6" s="38">
        <v>5.5</v>
      </c>
      <c r="E6" s="79" t="s">
        <v>81</v>
      </c>
      <c r="F6" s="29">
        <v>6</v>
      </c>
      <c r="G6" s="39" t="s">
        <v>195</v>
      </c>
      <c r="H6" s="28" t="s">
        <v>254</v>
      </c>
      <c r="I6" s="79" t="s">
        <v>177</v>
      </c>
      <c r="J6" s="27">
        <v>6</v>
      </c>
      <c r="K6" s="93" t="s">
        <v>65</v>
      </c>
      <c r="L6" s="58">
        <v>6.5</v>
      </c>
      <c r="M6" s="79" t="s">
        <v>214</v>
      </c>
      <c r="N6" s="27">
        <v>5</v>
      </c>
      <c r="O6" s="39" t="s">
        <v>158</v>
      </c>
      <c r="P6" s="28">
        <f>5-1.5</f>
        <v>3.5</v>
      </c>
      <c r="Q6" s="79" t="s">
        <v>234</v>
      </c>
      <c r="R6" s="27">
        <v>5.5</v>
      </c>
      <c r="S6" s="93" t="s">
        <v>101</v>
      </c>
      <c r="T6" s="58">
        <v>7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v>6.5</v>
      </c>
      <c r="C7" s="1" t="s">
        <v>140</v>
      </c>
      <c r="D7" s="38">
        <v>6</v>
      </c>
      <c r="E7" s="79" t="s">
        <v>82</v>
      </c>
      <c r="F7" s="29">
        <f>6+3</f>
        <v>9</v>
      </c>
      <c r="G7" s="39" t="s">
        <v>196</v>
      </c>
      <c r="H7" s="28">
        <v>5.5</v>
      </c>
      <c r="I7" s="79" t="s">
        <v>178</v>
      </c>
      <c r="J7" s="27">
        <v>5</v>
      </c>
      <c r="K7" s="93" t="s">
        <v>66</v>
      </c>
      <c r="L7" s="58">
        <v>5.5</v>
      </c>
      <c r="M7" s="79" t="s">
        <v>215</v>
      </c>
      <c r="N7" s="27">
        <v>6</v>
      </c>
      <c r="O7" s="39" t="s">
        <v>159</v>
      </c>
      <c r="P7" s="28">
        <v>6</v>
      </c>
      <c r="Q7" s="79" t="s">
        <v>235</v>
      </c>
      <c r="R7" s="27">
        <v>6</v>
      </c>
      <c r="S7" s="93" t="s">
        <v>102</v>
      </c>
      <c r="T7" s="58">
        <v>5.5</v>
      </c>
      <c r="U7" s="45"/>
      <c r="V7" s="45"/>
      <c r="W7" s="45"/>
      <c r="X7" s="45"/>
      <c r="Y7" s="45"/>
      <c r="Z7" s="45"/>
    </row>
    <row r="8" spans="1:26" ht="12.75">
      <c r="A8" s="79" t="s">
        <v>122</v>
      </c>
      <c r="B8" s="27">
        <v>6</v>
      </c>
      <c r="C8" s="1" t="s">
        <v>141</v>
      </c>
      <c r="D8" s="38">
        <v>6</v>
      </c>
      <c r="E8" s="79" t="s">
        <v>83</v>
      </c>
      <c r="F8" s="29">
        <v>6.5</v>
      </c>
      <c r="G8" s="39" t="s">
        <v>197</v>
      </c>
      <c r="H8" s="28">
        <v>5</v>
      </c>
      <c r="I8" s="79" t="s">
        <v>179</v>
      </c>
      <c r="J8" s="27">
        <f>5.5-0.5</f>
        <v>5</v>
      </c>
      <c r="K8" s="93" t="s">
        <v>67</v>
      </c>
      <c r="L8" s="58">
        <f>7+3-0.5</f>
        <v>9.5</v>
      </c>
      <c r="M8" s="79" t="s">
        <v>216</v>
      </c>
      <c r="N8" s="27">
        <v>6</v>
      </c>
      <c r="O8" s="39" t="s">
        <v>160</v>
      </c>
      <c r="P8" s="28">
        <f>7.5+3</f>
        <v>10.5</v>
      </c>
      <c r="Q8" s="79" t="s">
        <v>236</v>
      </c>
      <c r="R8" s="27">
        <v>6</v>
      </c>
      <c r="S8" s="93" t="s">
        <v>103</v>
      </c>
      <c r="T8" s="58">
        <v>5</v>
      </c>
      <c r="U8" s="45"/>
      <c r="V8" s="45"/>
      <c r="W8" s="45"/>
      <c r="X8" s="45"/>
      <c r="Y8" s="45"/>
      <c r="Z8" s="45"/>
    </row>
    <row r="9" spans="1:26" ht="12.75">
      <c r="A9" s="79" t="s">
        <v>123</v>
      </c>
      <c r="B9" s="27">
        <v>6</v>
      </c>
      <c r="C9" s="1" t="s">
        <v>142</v>
      </c>
      <c r="D9" s="38">
        <f>6.5+3</f>
        <v>9.5</v>
      </c>
      <c r="E9" s="79" t="s">
        <v>84</v>
      </c>
      <c r="F9" s="29">
        <f>8+3</f>
        <v>11</v>
      </c>
      <c r="G9" s="39" t="s">
        <v>198</v>
      </c>
      <c r="H9" s="28" t="s">
        <v>254</v>
      </c>
      <c r="I9" s="79" t="s">
        <v>188</v>
      </c>
      <c r="J9" s="27">
        <v>6</v>
      </c>
      <c r="K9" s="93" t="s">
        <v>68</v>
      </c>
      <c r="L9" s="58">
        <v>4.5</v>
      </c>
      <c r="M9" s="79" t="s">
        <v>217</v>
      </c>
      <c r="N9" s="27">
        <v>5</v>
      </c>
      <c r="O9" s="39" t="s">
        <v>161</v>
      </c>
      <c r="P9" s="28">
        <v>6</v>
      </c>
      <c r="Q9" s="79" t="s">
        <v>237</v>
      </c>
      <c r="R9" s="27">
        <f>6.5-0.5</f>
        <v>6</v>
      </c>
      <c r="S9" s="93" t="s">
        <v>104</v>
      </c>
      <c r="T9" s="58">
        <v>6.5</v>
      </c>
      <c r="U9" s="45"/>
      <c r="V9" s="45"/>
      <c r="W9" s="45"/>
      <c r="X9" s="45"/>
      <c r="Y9" s="45"/>
      <c r="Z9" s="45"/>
    </row>
    <row r="10" spans="1:26" ht="12.75">
      <c r="A10" s="79" t="s">
        <v>124</v>
      </c>
      <c r="B10" s="27">
        <v>6</v>
      </c>
      <c r="C10" s="1" t="s">
        <v>143</v>
      </c>
      <c r="D10" s="38">
        <v>6</v>
      </c>
      <c r="E10" s="79" t="s">
        <v>85</v>
      </c>
      <c r="F10" s="29">
        <v>6</v>
      </c>
      <c r="G10" s="39" t="s">
        <v>199</v>
      </c>
      <c r="H10" s="28">
        <v>5</v>
      </c>
      <c r="I10" s="79" t="s">
        <v>181</v>
      </c>
      <c r="J10" s="27">
        <v>6.5</v>
      </c>
      <c r="K10" s="93" t="s">
        <v>69</v>
      </c>
      <c r="L10" s="58">
        <v>6</v>
      </c>
      <c r="M10" s="79" t="s">
        <v>218</v>
      </c>
      <c r="N10" s="27">
        <v>7</v>
      </c>
      <c r="O10" s="39" t="s">
        <v>162</v>
      </c>
      <c r="P10" s="28">
        <v>5</v>
      </c>
      <c r="Q10" s="79" t="s">
        <v>238</v>
      </c>
      <c r="R10" s="27">
        <v>6.5</v>
      </c>
      <c r="S10" s="93" t="s">
        <v>105</v>
      </c>
      <c r="T10" s="58">
        <v>5</v>
      </c>
      <c r="U10" s="45"/>
      <c r="V10" s="45"/>
      <c r="W10" s="45"/>
      <c r="X10" s="45"/>
      <c r="Y10" s="45"/>
      <c r="Z10" s="45"/>
    </row>
    <row r="11" spans="1:26" ht="12.75">
      <c r="A11" s="79" t="s">
        <v>125</v>
      </c>
      <c r="B11" s="27" t="s">
        <v>256</v>
      </c>
      <c r="C11" s="1" t="s">
        <v>144</v>
      </c>
      <c r="D11" s="38">
        <v>6</v>
      </c>
      <c r="E11" s="79" t="s">
        <v>86</v>
      </c>
      <c r="F11" s="29">
        <v>6</v>
      </c>
      <c r="G11" s="39" t="s">
        <v>200</v>
      </c>
      <c r="H11" s="28">
        <f>6.5+3</f>
        <v>9.5</v>
      </c>
      <c r="I11" s="79" t="s">
        <v>182</v>
      </c>
      <c r="J11" s="27" t="s">
        <v>254</v>
      </c>
      <c r="K11" s="93" t="s">
        <v>70</v>
      </c>
      <c r="L11" s="58" t="s">
        <v>254</v>
      </c>
      <c r="M11" s="79" t="s">
        <v>219</v>
      </c>
      <c r="N11" s="27">
        <v>6.5</v>
      </c>
      <c r="O11" s="39" t="s">
        <v>163</v>
      </c>
      <c r="P11" s="28">
        <v>5.5</v>
      </c>
      <c r="Q11" s="79" t="s">
        <v>239</v>
      </c>
      <c r="R11" s="27">
        <f>6.5+3-0.5</f>
        <v>9</v>
      </c>
      <c r="S11" s="93" t="s">
        <v>106</v>
      </c>
      <c r="T11" s="58">
        <v>6</v>
      </c>
      <c r="U11" s="45"/>
      <c r="V11" s="45"/>
      <c r="W11" s="45"/>
      <c r="X11" s="45"/>
      <c r="Y11" s="45"/>
      <c r="Z11" s="45"/>
    </row>
    <row r="12" spans="1:26" ht="12.75">
      <c r="A12" s="79" t="s">
        <v>126</v>
      </c>
      <c r="B12" s="27">
        <v>5.5</v>
      </c>
      <c r="C12" s="1" t="s">
        <v>154</v>
      </c>
      <c r="D12" s="38">
        <f>6+3</f>
        <v>9</v>
      </c>
      <c r="E12" s="79" t="s">
        <v>87</v>
      </c>
      <c r="F12" s="29">
        <v>4.5</v>
      </c>
      <c r="G12" s="39" t="s">
        <v>201</v>
      </c>
      <c r="H12" s="28">
        <f>7+3</f>
        <v>10</v>
      </c>
      <c r="I12" s="79" t="s">
        <v>184</v>
      </c>
      <c r="J12" s="27">
        <f>5-2</f>
        <v>3</v>
      </c>
      <c r="K12" s="93" t="s">
        <v>71</v>
      </c>
      <c r="L12" s="58">
        <f>7.5+3+3</f>
        <v>13.5</v>
      </c>
      <c r="M12" s="79" t="s">
        <v>220</v>
      </c>
      <c r="N12" s="27">
        <v>4.5</v>
      </c>
      <c r="O12" s="39" t="s">
        <v>164</v>
      </c>
      <c r="P12" s="28">
        <v>6</v>
      </c>
      <c r="Q12" s="79" t="s">
        <v>240</v>
      </c>
      <c r="R12" s="27">
        <v>5.5</v>
      </c>
      <c r="S12" s="93" t="s">
        <v>107</v>
      </c>
      <c r="T12" s="58">
        <v>6.5</v>
      </c>
      <c r="U12" s="45"/>
      <c r="V12" s="45"/>
      <c r="W12" s="45"/>
      <c r="X12" s="45"/>
      <c r="Y12" s="45"/>
      <c r="Z12" s="45"/>
    </row>
    <row r="13" spans="1:26" ht="12.75">
      <c r="A13" s="79" t="s">
        <v>127</v>
      </c>
      <c r="B13" s="27">
        <f>6+3</f>
        <v>9</v>
      </c>
      <c r="C13" s="1" t="s">
        <v>145</v>
      </c>
      <c r="D13" s="38">
        <v>5.5</v>
      </c>
      <c r="E13" s="79" t="s">
        <v>88</v>
      </c>
      <c r="F13" s="29">
        <v>5</v>
      </c>
      <c r="G13" s="39" t="s">
        <v>202</v>
      </c>
      <c r="H13" s="28">
        <f>6.5+3</f>
        <v>9.5</v>
      </c>
      <c r="I13" s="79" t="s">
        <v>185</v>
      </c>
      <c r="J13" s="27">
        <v>5</v>
      </c>
      <c r="K13" s="93" t="s">
        <v>250</v>
      </c>
      <c r="L13" s="58">
        <f>5-0.5</f>
        <v>4.5</v>
      </c>
      <c r="M13" s="79" t="s">
        <v>221</v>
      </c>
      <c r="N13" s="27">
        <v>5</v>
      </c>
      <c r="O13" s="39" t="s">
        <v>165</v>
      </c>
      <c r="P13" s="28">
        <v>5</v>
      </c>
      <c r="Q13" s="79" t="s">
        <v>241</v>
      </c>
      <c r="R13" s="27">
        <f>7+3</f>
        <v>10</v>
      </c>
      <c r="S13" s="93" t="s">
        <v>108</v>
      </c>
      <c r="T13" s="58">
        <f>6+3</f>
        <v>9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5"/>
      <c r="D14" s="32"/>
      <c r="E14" s="80"/>
      <c r="F14" s="33"/>
      <c r="G14" s="40"/>
      <c r="H14" s="31"/>
      <c r="I14" s="80"/>
      <c r="J14" s="30"/>
      <c r="K14" s="94"/>
      <c r="L14" s="95"/>
      <c r="M14" s="80"/>
      <c r="N14" s="30"/>
      <c r="O14" s="40"/>
      <c r="P14" s="31"/>
      <c r="Q14" s="80"/>
      <c r="R14" s="30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45" t="s">
        <v>146</v>
      </c>
      <c r="D15" s="32">
        <f>8+1-0.5</f>
        <v>8.5</v>
      </c>
      <c r="E15" s="80" t="s">
        <v>89</v>
      </c>
      <c r="F15" s="33">
        <f>6.5-1-1-1+3</f>
        <v>6.5</v>
      </c>
      <c r="G15" s="40" t="s">
        <v>203</v>
      </c>
      <c r="H15" s="31">
        <f>6+1</f>
        <v>7</v>
      </c>
      <c r="I15" s="80" t="s">
        <v>186</v>
      </c>
      <c r="J15" s="30" t="s">
        <v>252</v>
      </c>
      <c r="K15" s="94" t="s">
        <v>72</v>
      </c>
      <c r="L15" s="95" t="s">
        <v>252</v>
      </c>
      <c r="M15" s="80" t="s">
        <v>222</v>
      </c>
      <c r="N15" s="30" t="s">
        <v>252</v>
      </c>
      <c r="O15" s="40" t="s">
        <v>166</v>
      </c>
      <c r="P15" s="31">
        <f>5-1-1-1-1</f>
        <v>1</v>
      </c>
      <c r="Q15" s="80" t="s">
        <v>242</v>
      </c>
      <c r="R15" s="30">
        <f>6-1-1</f>
        <v>4</v>
      </c>
      <c r="S15" s="94" t="s">
        <v>109</v>
      </c>
      <c r="T15" s="95" t="s">
        <v>252</v>
      </c>
      <c r="U15" s="45"/>
      <c r="V15" s="45"/>
      <c r="W15" s="45"/>
      <c r="X15" s="45"/>
      <c r="Y15" s="45"/>
      <c r="Z15" s="45"/>
    </row>
    <row r="16" spans="1:26" ht="12.75">
      <c r="A16" s="54" t="s">
        <v>129</v>
      </c>
      <c r="B16" s="33" t="s">
        <v>252</v>
      </c>
      <c r="C16" s="45" t="s">
        <v>147</v>
      </c>
      <c r="D16" s="32">
        <v>5</v>
      </c>
      <c r="E16" s="80" t="s">
        <v>90</v>
      </c>
      <c r="F16" s="33">
        <f>6-0.5</f>
        <v>5.5</v>
      </c>
      <c r="G16" s="39" t="s">
        <v>208</v>
      </c>
      <c r="H16" s="28">
        <v>6.5</v>
      </c>
      <c r="I16" s="79" t="s">
        <v>255</v>
      </c>
      <c r="J16" s="27">
        <v>6.5</v>
      </c>
      <c r="K16" s="93" t="s">
        <v>73</v>
      </c>
      <c r="L16" s="58">
        <v>5</v>
      </c>
      <c r="M16" s="80" t="s">
        <v>223</v>
      </c>
      <c r="N16" s="30">
        <v>5</v>
      </c>
      <c r="O16" s="40" t="s">
        <v>167</v>
      </c>
      <c r="P16" s="31">
        <v>6</v>
      </c>
      <c r="Q16" s="80" t="s">
        <v>243</v>
      </c>
      <c r="R16" s="30">
        <v>6</v>
      </c>
      <c r="S16" s="94" t="s">
        <v>110</v>
      </c>
      <c r="T16" s="95">
        <f>5.5-0.5</f>
        <v>5</v>
      </c>
      <c r="U16" s="45"/>
      <c r="V16" s="45"/>
      <c r="W16" s="45"/>
      <c r="X16" s="45"/>
      <c r="Y16" s="45"/>
      <c r="Z16" s="45"/>
    </row>
    <row r="17" spans="1:26" ht="12.75">
      <c r="A17" s="54" t="s">
        <v>130</v>
      </c>
      <c r="B17" s="33">
        <v>6</v>
      </c>
      <c r="C17" s="45" t="s">
        <v>148</v>
      </c>
      <c r="D17" s="32">
        <f>6-0.5</f>
        <v>5.5</v>
      </c>
      <c r="E17" s="80" t="s">
        <v>91</v>
      </c>
      <c r="F17" s="33">
        <v>6</v>
      </c>
      <c r="G17" s="39" t="s">
        <v>204</v>
      </c>
      <c r="H17" s="38">
        <f>6.5+3-0.5</f>
        <v>9</v>
      </c>
      <c r="I17" s="80" t="s">
        <v>180</v>
      </c>
      <c r="J17" s="30">
        <v>6.5</v>
      </c>
      <c r="K17" s="94" t="s">
        <v>74</v>
      </c>
      <c r="L17" s="95">
        <f>6+3-0.5</f>
        <v>8.5</v>
      </c>
      <c r="M17" s="80" t="s">
        <v>224</v>
      </c>
      <c r="N17" s="30">
        <v>7</v>
      </c>
      <c r="O17" s="40" t="s">
        <v>168</v>
      </c>
      <c r="P17" s="31" t="s">
        <v>252</v>
      </c>
      <c r="Q17" s="80" t="s">
        <v>244</v>
      </c>
      <c r="R17" s="30"/>
      <c r="S17" s="94" t="s">
        <v>111</v>
      </c>
      <c r="T17" s="95" t="s">
        <v>253</v>
      </c>
      <c r="U17" s="45"/>
      <c r="V17" s="45"/>
      <c r="W17" s="45"/>
      <c r="X17" s="45"/>
      <c r="Y17" s="45"/>
      <c r="Z17" s="45"/>
    </row>
    <row r="18" spans="1:26" ht="12.75">
      <c r="A18" s="54" t="s">
        <v>131</v>
      </c>
      <c r="B18" s="33">
        <v>5</v>
      </c>
      <c r="C18" s="45" t="s">
        <v>149</v>
      </c>
      <c r="D18" s="32">
        <v>6.5</v>
      </c>
      <c r="E18" s="80" t="s">
        <v>92</v>
      </c>
      <c r="F18" s="33">
        <f>6-0.5</f>
        <v>5.5</v>
      </c>
      <c r="G18" s="40" t="s">
        <v>205</v>
      </c>
      <c r="H18" s="32">
        <v>5.5</v>
      </c>
      <c r="I18" s="80" t="s">
        <v>189</v>
      </c>
      <c r="J18" s="30">
        <v>5</v>
      </c>
      <c r="K18" s="93" t="s">
        <v>75</v>
      </c>
      <c r="L18" s="58">
        <f>5-0.5</f>
        <v>4.5</v>
      </c>
      <c r="M18" s="80" t="s">
        <v>225</v>
      </c>
      <c r="N18" s="30">
        <v>6</v>
      </c>
      <c r="O18" s="40" t="s">
        <v>169</v>
      </c>
      <c r="P18" s="31" t="s">
        <v>252</v>
      </c>
      <c r="Q18" s="80" t="s">
        <v>245</v>
      </c>
      <c r="R18" s="33" t="s">
        <v>252</v>
      </c>
      <c r="S18" s="94" t="s">
        <v>112</v>
      </c>
      <c r="T18" s="95">
        <v>6</v>
      </c>
      <c r="U18" s="45"/>
      <c r="V18" s="45"/>
      <c r="W18" s="45"/>
      <c r="X18" s="45"/>
      <c r="Y18" s="45"/>
      <c r="Z18" s="45"/>
    </row>
    <row r="19" spans="1:26" ht="12.75">
      <c r="A19" s="54" t="s">
        <v>133</v>
      </c>
      <c r="B19" s="33">
        <f>6-1.5</f>
        <v>4.5</v>
      </c>
      <c r="C19" s="45" t="s">
        <v>150</v>
      </c>
      <c r="D19" s="32">
        <v>4.5</v>
      </c>
      <c r="E19" s="80" t="s">
        <v>93</v>
      </c>
      <c r="F19" s="33">
        <f>5-0.5</f>
        <v>4.5</v>
      </c>
      <c r="G19" s="40" t="s">
        <v>207</v>
      </c>
      <c r="H19" s="32">
        <v>5</v>
      </c>
      <c r="I19" s="80" t="s">
        <v>187</v>
      </c>
      <c r="J19" s="33">
        <f>7+3-0.5</f>
        <v>9.5</v>
      </c>
      <c r="K19" s="94" t="s">
        <v>251</v>
      </c>
      <c r="L19" s="95">
        <v>6</v>
      </c>
      <c r="M19" s="80" t="s">
        <v>226</v>
      </c>
      <c r="N19" s="30">
        <v>6</v>
      </c>
      <c r="O19" s="40" t="s">
        <v>170</v>
      </c>
      <c r="P19" s="32">
        <v>5</v>
      </c>
      <c r="Q19" s="80" t="s">
        <v>246</v>
      </c>
      <c r="R19" s="33">
        <f>6.5-0.5</f>
        <v>6</v>
      </c>
      <c r="S19" s="94" t="s">
        <v>113</v>
      </c>
      <c r="T19" s="95">
        <v>5.5</v>
      </c>
      <c r="U19" s="45"/>
      <c r="V19" s="45"/>
      <c r="W19" s="45"/>
      <c r="X19" s="45"/>
      <c r="Y19" s="45"/>
      <c r="Z19" s="45"/>
    </row>
    <row r="20" spans="1:26" ht="12.75">
      <c r="A20" s="54" t="s">
        <v>132</v>
      </c>
      <c r="B20" s="33">
        <v>6</v>
      </c>
      <c r="C20" s="45" t="s">
        <v>151</v>
      </c>
      <c r="D20" s="32">
        <f>4.5-0.5</f>
        <v>4</v>
      </c>
      <c r="E20" s="80" t="s">
        <v>94</v>
      </c>
      <c r="F20" s="33" t="s">
        <v>253</v>
      </c>
      <c r="G20" s="40" t="s">
        <v>206</v>
      </c>
      <c r="H20" s="32" t="s">
        <v>252</v>
      </c>
      <c r="I20" s="80" t="s">
        <v>190</v>
      </c>
      <c r="J20" s="36">
        <v>6</v>
      </c>
      <c r="K20" s="94" t="s">
        <v>76</v>
      </c>
      <c r="L20" s="95">
        <v>5.5</v>
      </c>
      <c r="M20" s="80" t="s">
        <v>227</v>
      </c>
      <c r="N20" s="30">
        <v>6.5</v>
      </c>
      <c r="O20" s="40" t="s">
        <v>171</v>
      </c>
      <c r="P20" s="32">
        <v>6.5</v>
      </c>
      <c r="Q20" s="80" t="s">
        <v>247</v>
      </c>
      <c r="R20" s="33">
        <v>5.5</v>
      </c>
      <c r="S20" s="94" t="s">
        <v>114</v>
      </c>
      <c r="T20" s="95">
        <v>6</v>
      </c>
      <c r="U20" s="45"/>
      <c r="V20" s="45"/>
      <c r="W20" s="45"/>
      <c r="X20" s="45"/>
      <c r="Y20" s="45"/>
      <c r="Z20" s="45"/>
    </row>
    <row r="21" spans="1:26" ht="12.75">
      <c r="A21" s="91" t="s">
        <v>134</v>
      </c>
      <c r="B21" s="29">
        <v>5.5</v>
      </c>
      <c r="C21" s="45" t="s">
        <v>152</v>
      </c>
      <c r="D21" s="32">
        <v>5.5</v>
      </c>
      <c r="E21" s="80" t="s">
        <v>95</v>
      </c>
      <c r="F21" s="33" t="s">
        <v>253</v>
      </c>
      <c r="G21" s="40" t="s">
        <v>209</v>
      </c>
      <c r="H21" s="32" t="s">
        <v>252</v>
      </c>
      <c r="I21" s="80" t="s">
        <v>191</v>
      </c>
      <c r="J21" s="33">
        <v>6.5</v>
      </c>
      <c r="K21" s="94" t="s">
        <v>77</v>
      </c>
      <c r="L21" s="95">
        <v>5</v>
      </c>
      <c r="M21" s="80" t="s">
        <v>228</v>
      </c>
      <c r="N21" s="33">
        <v>5.5</v>
      </c>
      <c r="O21" s="40" t="s">
        <v>172</v>
      </c>
      <c r="P21" s="37">
        <f>6-0.5</f>
        <v>5.5</v>
      </c>
      <c r="Q21" s="80" t="s">
        <v>248</v>
      </c>
      <c r="R21" s="33" t="s">
        <v>253</v>
      </c>
      <c r="S21" s="94" t="s">
        <v>115</v>
      </c>
      <c r="T21" s="95">
        <v>6</v>
      </c>
      <c r="U21" s="45"/>
      <c r="V21" s="45"/>
      <c r="W21" s="45"/>
      <c r="X21" s="45"/>
      <c r="Y21" s="45"/>
      <c r="Z21" s="45"/>
    </row>
    <row r="22" spans="1:26" ht="12.75">
      <c r="A22" s="91" t="s">
        <v>135</v>
      </c>
      <c r="B22" s="29">
        <v>1</v>
      </c>
      <c r="C22" s="39" t="s">
        <v>153</v>
      </c>
      <c r="D22" s="38">
        <v>0</v>
      </c>
      <c r="E22" s="79" t="s">
        <v>96</v>
      </c>
      <c r="F22" s="29">
        <v>-2</v>
      </c>
      <c r="G22" s="39" t="s">
        <v>210</v>
      </c>
      <c r="H22" s="38">
        <v>0</v>
      </c>
      <c r="I22" s="79" t="s">
        <v>257</v>
      </c>
      <c r="J22" s="29">
        <v>1</v>
      </c>
      <c r="K22" s="93" t="s">
        <v>97</v>
      </c>
      <c r="L22" s="58">
        <v>0.5</v>
      </c>
      <c r="M22" s="79" t="s">
        <v>229</v>
      </c>
      <c r="N22" s="29">
        <v>0</v>
      </c>
      <c r="O22" s="39" t="s">
        <v>173</v>
      </c>
      <c r="P22" s="92">
        <v>0</v>
      </c>
      <c r="Q22" s="79" t="s">
        <v>249</v>
      </c>
      <c r="R22" s="29">
        <v>0.5</v>
      </c>
      <c r="S22" s="93" t="s">
        <v>116</v>
      </c>
      <c r="T22" s="58">
        <v>-2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34"/>
      <c r="H23" s="32"/>
      <c r="I23" s="80"/>
      <c r="J23" s="33"/>
      <c r="K23" s="94"/>
      <c r="L23" s="95"/>
      <c r="M23" s="80"/>
      <c r="N23" s="33"/>
      <c r="O23" s="40"/>
      <c r="P23" s="32"/>
      <c r="Q23" s="35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49">
        <f>B2+B3+B4+B5+B6+B7+B8+B9+B10+B21+B12+B13+B22</f>
        <v>70.5</v>
      </c>
      <c r="C24" s="17"/>
      <c r="D24" s="83">
        <f>D2+D3+D4+D5+D6+D7+D8+D9+D10+D11+D12+D13+D22</f>
        <v>69.5</v>
      </c>
      <c r="E24" s="26"/>
      <c r="F24" s="101">
        <f>F2+F3+F4+F5+F6+F7+F8+F9+F10+F11+F12+F13+F22</f>
        <v>69</v>
      </c>
      <c r="G24" s="17"/>
      <c r="H24" s="100">
        <f>H2+H3+H4+H5+H17+H7+H8+H16+H10+H11+H12+H13+H22</f>
        <v>78</v>
      </c>
      <c r="I24" s="26"/>
      <c r="J24" s="47">
        <f>J2+J3+J4+J5+J6+J8+J9+J10+J16+J12+J13+J7+J22</f>
        <v>62.5</v>
      </c>
      <c r="K24" s="68"/>
      <c r="L24" s="141">
        <f>L2+L3+L4+L16+L6+L7+L8+L9+L10+L18+L12+L13+L22</f>
        <v>69.5</v>
      </c>
      <c r="M24" s="26"/>
      <c r="N24" s="90">
        <f>N2+N3+N4+N5+N6+N7+N8+N9+N10+N11+N12+N13+N22</f>
        <v>66.5</v>
      </c>
      <c r="O24" s="17"/>
      <c r="P24" s="61">
        <f>P2+P3+P4+P5+P6+P7+P8+P9+P10+P11+P12+P13+P22</f>
        <v>66.5</v>
      </c>
      <c r="Q24" s="26"/>
      <c r="R24" s="99">
        <f>R2+R3+R4+R5+R6+R7+R8+R9+R10+R11+R12+R13+R22</f>
        <v>71</v>
      </c>
      <c r="S24" s="68"/>
      <c r="T24" s="96">
        <f>T2+T3+T4+T5+T6+T7+T8+T9+T10+T11+T12+T13+T22</f>
        <v>67.5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18"/>
      <c r="E25" s="26"/>
      <c r="F25" s="77"/>
      <c r="G25" s="17"/>
      <c r="H25" s="18"/>
      <c r="I25" s="26"/>
      <c r="J25" s="24"/>
      <c r="K25" s="68"/>
      <c r="L25" s="69"/>
      <c r="M25" s="26"/>
      <c r="N25" s="24"/>
      <c r="O25" s="17"/>
      <c r="P25" s="18"/>
      <c r="Q25" s="26"/>
      <c r="R25" s="77"/>
      <c r="S25" s="68"/>
      <c r="T25" s="69"/>
      <c r="U25" s="45"/>
      <c r="V25" s="45"/>
      <c r="W25" s="45"/>
      <c r="X25" s="45"/>
      <c r="Y25" s="45"/>
      <c r="Z25" s="45"/>
    </row>
    <row r="26" spans="1:26" ht="18.75" thickBot="1">
      <c r="A26" s="42"/>
      <c r="B26" s="52">
        <v>1</v>
      </c>
      <c r="C26" s="50"/>
      <c r="D26" s="84">
        <v>1</v>
      </c>
      <c r="E26" s="82"/>
      <c r="F26" s="43">
        <v>1</v>
      </c>
      <c r="G26" s="46"/>
      <c r="H26" s="41">
        <v>3</v>
      </c>
      <c r="I26" s="53"/>
      <c r="J26" s="51">
        <v>0</v>
      </c>
      <c r="K26" s="139"/>
      <c r="L26" s="140">
        <v>1</v>
      </c>
      <c r="M26" s="87"/>
      <c r="N26" s="88">
        <v>1</v>
      </c>
      <c r="O26" s="62"/>
      <c r="P26" s="60">
        <v>1</v>
      </c>
      <c r="Q26" s="81"/>
      <c r="R26" s="44">
        <v>2</v>
      </c>
      <c r="S26" s="97"/>
      <c r="T26" s="98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</sheetData>
  <mergeCells count="10">
    <mergeCell ref="A1:B1"/>
    <mergeCell ref="E1:F1"/>
    <mergeCell ref="S1:T1"/>
    <mergeCell ref="K1:L1"/>
    <mergeCell ref="C1:D1"/>
    <mergeCell ref="Q1:R1"/>
    <mergeCell ref="M1:N1"/>
    <mergeCell ref="O1:P1"/>
    <mergeCell ref="I1:J1"/>
    <mergeCell ref="G1:H1"/>
  </mergeCells>
  <printOptions/>
  <pageMargins left="0.75" right="0.75" top="1" bottom="1" header="0.5" footer="0.5"/>
  <pageSetup horizontalDpi="600" verticalDpi="600" orientation="portrait" paperSize="9" r:id="rId1"/>
  <ignoredErrors>
    <ignoredError sqref="H1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140625" style="0" customWidth="1"/>
    <col min="2" max="2" width="4.8515625" style="0" customWidth="1"/>
    <col min="3" max="3" width="13.421875" style="0" bestFit="1" customWidth="1"/>
    <col min="4" max="4" width="4.421875" style="0" bestFit="1" customWidth="1"/>
    <col min="5" max="5" width="11.7109375" style="0" bestFit="1" customWidth="1"/>
    <col min="6" max="6" width="4.8515625" style="0" bestFit="1" customWidth="1"/>
    <col min="7" max="7" width="14.140625" style="0" bestFit="1" customWidth="1"/>
    <col min="8" max="8" width="4.8515625" style="0" bestFit="1" customWidth="1"/>
    <col min="9" max="9" width="14.421875" style="0" bestFit="1" customWidth="1"/>
    <col min="10" max="10" width="4.8515625" style="0" bestFit="1" customWidth="1"/>
    <col min="11" max="11" width="12.57421875" style="0" bestFit="1" customWidth="1"/>
    <col min="12" max="12" width="5.00390625" style="0" bestFit="1" customWidth="1"/>
    <col min="13" max="13" width="13.421875" style="0" bestFit="1" customWidth="1"/>
    <col min="14" max="14" width="4.7109375" style="0" customWidth="1"/>
    <col min="15" max="15" width="11.7109375" style="0" bestFit="1" customWidth="1"/>
    <col min="16" max="16" width="5.00390625" style="0" bestFit="1" customWidth="1"/>
    <col min="17" max="17" width="12.421875" style="0" bestFit="1" customWidth="1"/>
    <col min="18" max="18" width="4.421875" style="0" customWidth="1"/>
    <col min="19" max="19" width="12.7109375" style="0" customWidth="1"/>
    <col min="20" max="20" width="6.7109375" style="0" bestFit="1" customWidth="1"/>
  </cols>
  <sheetData>
    <row r="1" spans="1:26" ht="13.5" thickBot="1">
      <c r="A1" s="455" t="s">
        <v>54</v>
      </c>
      <c r="B1" s="456"/>
      <c r="C1" s="463" t="s">
        <v>55</v>
      </c>
      <c r="D1" s="464"/>
      <c r="E1" s="457" t="s">
        <v>56</v>
      </c>
      <c r="F1" s="458"/>
      <c r="G1" s="473" t="s">
        <v>372</v>
      </c>
      <c r="H1" s="474"/>
      <c r="I1" s="471" t="s">
        <v>57</v>
      </c>
      <c r="J1" s="472"/>
      <c r="K1" s="461" t="s">
        <v>324</v>
      </c>
      <c r="L1" s="462"/>
      <c r="M1" s="467" t="s">
        <v>462</v>
      </c>
      <c r="N1" s="468"/>
      <c r="O1" s="469" t="s">
        <v>59</v>
      </c>
      <c r="P1" s="470"/>
      <c r="Q1" s="465" t="s">
        <v>60</v>
      </c>
      <c r="R1" s="466"/>
      <c r="S1" s="459" t="s">
        <v>510</v>
      </c>
      <c r="T1" s="460"/>
      <c r="U1" s="45"/>
      <c r="V1" s="45"/>
      <c r="W1" s="45"/>
      <c r="X1" s="45"/>
      <c r="Y1" s="45"/>
      <c r="Z1" s="45"/>
    </row>
    <row r="2" spans="1:26" ht="12.75">
      <c r="A2" s="26"/>
      <c r="B2" s="347"/>
      <c r="C2" s="17"/>
      <c r="D2" s="18"/>
      <c r="E2" s="26"/>
      <c r="F2" s="348"/>
      <c r="G2" s="17"/>
      <c r="H2" s="18"/>
      <c r="I2" s="26"/>
      <c r="J2" s="347"/>
      <c r="K2" s="68"/>
      <c r="L2" s="69"/>
      <c r="M2" s="26"/>
      <c r="N2" s="348"/>
      <c r="O2" s="17"/>
      <c r="P2" s="18"/>
      <c r="Q2" s="26"/>
      <c r="R2" s="347"/>
      <c r="S2" s="68"/>
      <c r="T2" s="7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6+1</f>
        <v>7</v>
      </c>
      <c r="C3" s="1" t="s">
        <v>301</v>
      </c>
      <c r="D3" s="38">
        <f>6-1</f>
        <v>5</v>
      </c>
      <c r="E3" s="79" t="s">
        <v>361</v>
      </c>
      <c r="F3" s="29">
        <f>6-1-1-1-1</f>
        <v>2</v>
      </c>
      <c r="G3" s="39" t="s">
        <v>192</v>
      </c>
      <c r="H3" s="28">
        <f>6-1-1</f>
        <v>4</v>
      </c>
      <c r="I3" s="79" t="s">
        <v>174</v>
      </c>
      <c r="J3" s="27">
        <f>6.5-1</f>
        <v>5.5</v>
      </c>
      <c r="K3" s="93" t="s">
        <v>62</v>
      </c>
      <c r="L3" s="58">
        <f>5.5+1</f>
        <v>6.5</v>
      </c>
      <c r="M3" s="79" t="s">
        <v>475</v>
      </c>
      <c r="N3" s="27">
        <f>6-1</f>
        <v>5</v>
      </c>
      <c r="O3" s="39" t="s">
        <v>268</v>
      </c>
      <c r="P3" s="28">
        <f>5.5-1</f>
        <v>4.5</v>
      </c>
      <c r="Q3" s="165" t="s">
        <v>264</v>
      </c>
      <c r="R3" s="27">
        <f>6-1-1-1</f>
        <v>3</v>
      </c>
      <c r="S3" s="93" t="s">
        <v>297</v>
      </c>
      <c r="T3" s="58">
        <f>6.5+1</f>
        <v>7.5</v>
      </c>
      <c r="U3" s="45"/>
      <c r="V3" s="45"/>
      <c r="W3" s="45"/>
      <c r="X3" s="45"/>
      <c r="Y3" s="45"/>
      <c r="Z3" s="45"/>
    </row>
    <row r="4" spans="1:26" ht="12.75">
      <c r="A4" s="79" t="s">
        <v>131</v>
      </c>
      <c r="B4" s="27">
        <f>5.5-0.5</f>
        <v>5</v>
      </c>
      <c r="C4" s="1" t="s">
        <v>137</v>
      </c>
      <c r="D4" s="38">
        <v>7</v>
      </c>
      <c r="E4" s="79" t="s">
        <v>81</v>
      </c>
      <c r="F4" s="29">
        <v>6</v>
      </c>
      <c r="G4" s="39" t="s">
        <v>204</v>
      </c>
      <c r="H4" s="28">
        <v>6.5</v>
      </c>
      <c r="I4" s="79" t="s">
        <v>191</v>
      </c>
      <c r="J4" s="27">
        <v>5.5</v>
      </c>
      <c r="K4" s="93" t="s">
        <v>73</v>
      </c>
      <c r="L4" s="58">
        <v>6.5</v>
      </c>
      <c r="M4" s="79" t="s">
        <v>508</v>
      </c>
      <c r="N4" s="27">
        <f>6+3</f>
        <v>9</v>
      </c>
      <c r="O4" s="39" t="s">
        <v>156</v>
      </c>
      <c r="P4" s="28">
        <f>7-0.5</f>
        <v>6.5</v>
      </c>
      <c r="Q4" s="165" t="s">
        <v>308</v>
      </c>
      <c r="R4" s="27">
        <v>6</v>
      </c>
      <c r="S4" s="93" t="s">
        <v>451</v>
      </c>
      <c r="T4" s="58">
        <v>6.5</v>
      </c>
      <c r="U4" s="45"/>
      <c r="V4" s="45"/>
      <c r="W4" s="45"/>
      <c r="X4" s="45"/>
      <c r="Y4" s="45"/>
      <c r="Z4" s="45"/>
    </row>
    <row r="5" spans="1:26" ht="12.75">
      <c r="A5" s="79" t="s">
        <v>316</v>
      </c>
      <c r="B5" s="48">
        <v>6</v>
      </c>
      <c r="C5" s="1" t="s">
        <v>138</v>
      </c>
      <c r="D5" s="38">
        <v>6</v>
      </c>
      <c r="E5" s="79" t="s">
        <v>278</v>
      </c>
      <c r="F5" s="29">
        <f>6-0.5</f>
        <v>5.5</v>
      </c>
      <c r="G5" s="39" t="s">
        <v>209</v>
      </c>
      <c r="H5" s="28">
        <v>6</v>
      </c>
      <c r="I5" s="79" t="s">
        <v>190</v>
      </c>
      <c r="J5" s="27">
        <f>6.5+3-0.5</f>
        <v>9</v>
      </c>
      <c r="K5" s="93" t="s">
        <v>285</v>
      </c>
      <c r="L5" s="58">
        <v>6</v>
      </c>
      <c r="M5" s="79" t="s">
        <v>213</v>
      </c>
      <c r="N5" s="27">
        <v>6.5</v>
      </c>
      <c r="O5" s="39" t="s">
        <v>269</v>
      </c>
      <c r="P5" s="28">
        <v>6</v>
      </c>
      <c r="Q5" s="165" t="s">
        <v>232</v>
      </c>
      <c r="R5" s="27">
        <v>6</v>
      </c>
      <c r="S5" s="93" t="s">
        <v>99</v>
      </c>
      <c r="T5" s="58">
        <f>7+3</f>
        <v>10</v>
      </c>
      <c r="U5" s="45"/>
      <c r="V5" s="45"/>
      <c r="W5" s="45"/>
      <c r="X5" s="45"/>
      <c r="Y5" s="45"/>
      <c r="Z5" s="45"/>
    </row>
    <row r="6" spans="1:26" ht="12.75">
      <c r="A6" s="79" t="s">
        <v>118</v>
      </c>
      <c r="B6" s="27">
        <f>6-0.5</f>
        <v>5.5</v>
      </c>
      <c r="C6" s="1" t="s">
        <v>152</v>
      </c>
      <c r="D6" s="38">
        <v>6.5</v>
      </c>
      <c r="E6" s="79" t="s">
        <v>90</v>
      </c>
      <c r="F6" s="29">
        <v>5.5</v>
      </c>
      <c r="G6" s="39" t="s">
        <v>195</v>
      </c>
      <c r="H6" s="28" t="s">
        <v>254</v>
      </c>
      <c r="I6" s="79" t="s">
        <v>275</v>
      </c>
      <c r="J6" s="27" t="s">
        <v>256</v>
      </c>
      <c r="K6" s="93" t="s">
        <v>65</v>
      </c>
      <c r="L6" s="58">
        <f>6-0.5</f>
        <v>5.5</v>
      </c>
      <c r="M6" s="79" t="s">
        <v>358</v>
      </c>
      <c r="N6" s="27">
        <v>6</v>
      </c>
      <c r="O6" s="39" t="s">
        <v>158</v>
      </c>
      <c r="P6" s="28">
        <v>6</v>
      </c>
      <c r="Q6" s="165" t="s">
        <v>309</v>
      </c>
      <c r="R6" s="27">
        <f>6-0.5</f>
        <v>5.5</v>
      </c>
      <c r="S6" s="93" t="s">
        <v>100</v>
      </c>
      <c r="T6" s="58">
        <v>6</v>
      </c>
      <c r="U6" s="45"/>
      <c r="V6" s="45"/>
      <c r="W6" s="45"/>
      <c r="X6" s="45"/>
      <c r="Y6" s="45"/>
      <c r="Z6" s="45"/>
    </row>
    <row r="7" spans="1:26" ht="12.75">
      <c r="A7" s="79" t="s">
        <v>122</v>
      </c>
      <c r="B7" s="27">
        <v>5.5</v>
      </c>
      <c r="C7" s="1" t="s">
        <v>179</v>
      </c>
      <c r="D7" s="38">
        <f>6-0.5</f>
        <v>5.5</v>
      </c>
      <c r="E7" s="79" t="s">
        <v>82</v>
      </c>
      <c r="F7" s="29">
        <v>6.5</v>
      </c>
      <c r="G7" s="39" t="s">
        <v>194</v>
      </c>
      <c r="H7" s="28">
        <f>6-0.5</f>
        <v>5.5</v>
      </c>
      <c r="I7" s="79" t="s">
        <v>178</v>
      </c>
      <c r="J7" s="27">
        <v>5.5</v>
      </c>
      <c r="K7" s="93" t="s">
        <v>327</v>
      </c>
      <c r="L7" s="58" t="s">
        <v>254</v>
      </c>
      <c r="M7" s="79" t="s">
        <v>215</v>
      </c>
      <c r="N7" s="27">
        <v>5.5</v>
      </c>
      <c r="O7" s="39" t="s">
        <v>159</v>
      </c>
      <c r="P7" s="28">
        <f>6.5+3</f>
        <v>9.5</v>
      </c>
      <c r="Q7" s="165" t="s">
        <v>237</v>
      </c>
      <c r="R7" s="27">
        <v>5.5</v>
      </c>
      <c r="S7" s="93" t="s">
        <v>112</v>
      </c>
      <c r="T7" s="58">
        <v>6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>
        <v>7</v>
      </c>
      <c r="C8" s="1" t="s">
        <v>141</v>
      </c>
      <c r="D8" s="38">
        <v>6.5</v>
      </c>
      <c r="E8" s="79" t="s">
        <v>84</v>
      </c>
      <c r="F8" s="29">
        <f>7+3-0.5</f>
        <v>9.5</v>
      </c>
      <c r="G8" s="39" t="s">
        <v>197</v>
      </c>
      <c r="H8" s="28">
        <v>6.5</v>
      </c>
      <c r="I8" s="79" t="s">
        <v>341</v>
      </c>
      <c r="J8" s="27">
        <f>6-0.5</f>
        <v>5.5</v>
      </c>
      <c r="K8" s="93" t="s">
        <v>67</v>
      </c>
      <c r="L8" s="58">
        <v>6</v>
      </c>
      <c r="M8" s="79" t="s">
        <v>216</v>
      </c>
      <c r="N8" s="27">
        <v>6</v>
      </c>
      <c r="O8" s="39" t="s">
        <v>160</v>
      </c>
      <c r="P8" s="28">
        <f>6.5+3</f>
        <v>9.5</v>
      </c>
      <c r="Q8" s="165" t="s">
        <v>238</v>
      </c>
      <c r="R8" s="27">
        <v>6</v>
      </c>
      <c r="S8" s="93" t="s">
        <v>354</v>
      </c>
      <c r="T8" s="58">
        <v>6</v>
      </c>
      <c r="U8" s="45"/>
      <c r="V8" s="45"/>
      <c r="W8" s="45"/>
      <c r="X8" s="45"/>
      <c r="Y8" s="45"/>
      <c r="Z8" s="45"/>
    </row>
    <row r="9" spans="1:26" ht="12.75">
      <c r="A9" s="79" t="s">
        <v>123</v>
      </c>
      <c r="B9" s="27">
        <v>6.5</v>
      </c>
      <c r="C9" s="1" t="s">
        <v>142</v>
      </c>
      <c r="D9" s="38">
        <v>6</v>
      </c>
      <c r="E9" s="79" t="s">
        <v>83</v>
      </c>
      <c r="F9" s="29" t="s">
        <v>254</v>
      </c>
      <c r="G9" s="39" t="s">
        <v>284</v>
      </c>
      <c r="H9" s="28">
        <v>6.5</v>
      </c>
      <c r="I9" s="79" t="s">
        <v>188</v>
      </c>
      <c r="J9" s="27">
        <v>7</v>
      </c>
      <c r="K9" s="93" t="s">
        <v>68</v>
      </c>
      <c r="L9" s="58">
        <v>6.5</v>
      </c>
      <c r="M9" s="79" t="s">
        <v>217</v>
      </c>
      <c r="N9" s="27" t="s">
        <v>254</v>
      </c>
      <c r="O9" s="39" t="s">
        <v>170</v>
      </c>
      <c r="P9" s="28">
        <v>6.5</v>
      </c>
      <c r="Q9" s="165" t="s">
        <v>236</v>
      </c>
      <c r="R9" s="27">
        <v>6</v>
      </c>
      <c r="S9" s="93" t="s">
        <v>105</v>
      </c>
      <c r="T9" s="58">
        <v>6</v>
      </c>
      <c r="U9" s="45"/>
      <c r="V9" s="45"/>
      <c r="W9" s="45"/>
      <c r="X9" s="45"/>
      <c r="Y9" s="45"/>
      <c r="Z9" s="45"/>
    </row>
    <row r="10" spans="1:26" ht="12.75">
      <c r="A10" s="79" t="s">
        <v>133</v>
      </c>
      <c r="B10" s="27">
        <v>6.5</v>
      </c>
      <c r="C10" s="1" t="s">
        <v>143</v>
      </c>
      <c r="D10" s="38">
        <v>6.5</v>
      </c>
      <c r="E10" s="79" t="s">
        <v>307</v>
      </c>
      <c r="F10" s="29">
        <v>7</v>
      </c>
      <c r="G10" s="39" t="s">
        <v>199</v>
      </c>
      <c r="H10" s="28">
        <f>6.5+3</f>
        <v>9.5</v>
      </c>
      <c r="I10" s="79" t="s">
        <v>181</v>
      </c>
      <c r="J10" s="27">
        <v>4.5</v>
      </c>
      <c r="K10" s="93" t="s">
        <v>69</v>
      </c>
      <c r="L10" s="58">
        <v>6</v>
      </c>
      <c r="M10" s="79" t="s">
        <v>465</v>
      </c>
      <c r="N10" s="27">
        <v>5.5</v>
      </c>
      <c r="O10" s="39" t="s">
        <v>172</v>
      </c>
      <c r="P10" s="28">
        <v>6</v>
      </c>
      <c r="Q10" s="165" t="s">
        <v>246</v>
      </c>
      <c r="R10" s="27">
        <v>6</v>
      </c>
      <c r="S10" s="93" t="s">
        <v>261</v>
      </c>
      <c r="T10" s="58">
        <v>6</v>
      </c>
      <c r="U10" s="45"/>
      <c r="V10" s="45"/>
      <c r="W10" s="45"/>
      <c r="X10" s="45"/>
      <c r="Y10" s="45"/>
      <c r="Z10" s="45"/>
    </row>
    <row r="11" spans="1:26" ht="12.75">
      <c r="A11" s="79" t="s">
        <v>126</v>
      </c>
      <c r="B11" s="27">
        <v>5</v>
      </c>
      <c r="C11" s="1" t="s">
        <v>147</v>
      </c>
      <c r="D11" s="38">
        <v>6.5</v>
      </c>
      <c r="E11" s="79" t="s">
        <v>86</v>
      </c>
      <c r="F11" s="29">
        <v>6.5</v>
      </c>
      <c r="G11" s="39" t="s">
        <v>290</v>
      </c>
      <c r="H11" s="28">
        <v>6</v>
      </c>
      <c r="I11" s="79" t="s">
        <v>187</v>
      </c>
      <c r="J11" s="27">
        <v>5.5</v>
      </c>
      <c r="K11" s="93" t="s">
        <v>77</v>
      </c>
      <c r="L11" s="58">
        <v>6</v>
      </c>
      <c r="M11" s="79" t="s">
        <v>219</v>
      </c>
      <c r="N11" s="27">
        <v>6</v>
      </c>
      <c r="O11" s="39" t="s">
        <v>162</v>
      </c>
      <c r="P11" s="28">
        <f>6.5-0.5</f>
        <v>6</v>
      </c>
      <c r="Q11" s="165" t="s">
        <v>239</v>
      </c>
      <c r="R11" s="27">
        <f>7+3</f>
        <v>10</v>
      </c>
      <c r="S11" s="93" t="s">
        <v>115</v>
      </c>
      <c r="T11" s="58">
        <f>6.5-0.5</f>
        <v>6</v>
      </c>
      <c r="U11" s="45"/>
      <c r="V11" s="45"/>
      <c r="W11" s="45"/>
      <c r="X11" s="45"/>
      <c r="Y11" s="45"/>
      <c r="Z11" s="45"/>
    </row>
    <row r="12" spans="1:26" ht="12.75">
      <c r="A12" s="79" t="s">
        <v>344</v>
      </c>
      <c r="B12" s="27">
        <f>6.5+3</f>
        <v>9.5</v>
      </c>
      <c r="C12" s="1" t="s">
        <v>154</v>
      </c>
      <c r="D12" s="38">
        <f>5-2</f>
        <v>3</v>
      </c>
      <c r="E12" s="79" t="s">
        <v>280</v>
      </c>
      <c r="F12" s="29">
        <f>6.5+3</f>
        <v>9.5</v>
      </c>
      <c r="G12" s="39" t="s">
        <v>201</v>
      </c>
      <c r="H12" s="28" t="s">
        <v>254</v>
      </c>
      <c r="I12" s="79" t="s">
        <v>184</v>
      </c>
      <c r="J12" s="27">
        <f>7+3</f>
        <v>10</v>
      </c>
      <c r="K12" s="93" t="s">
        <v>71</v>
      </c>
      <c r="L12" s="58">
        <v>5</v>
      </c>
      <c r="M12" s="79" t="s">
        <v>220</v>
      </c>
      <c r="N12" s="27">
        <v>5.5</v>
      </c>
      <c r="O12" s="39" t="s">
        <v>165</v>
      </c>
      <c r="P12" s="28">
        <v>6</v>
      </c>
      <c r="Q12" s="165" t="s">
        <v>248</v>
      </c>
      <c r="R12" s="27">
        <v>6.5</v>
      </c>
      <c r="S12" s="93" t="s">
        <v>106</v>
      </c>
      <c r="T12" s="58">
        <f>8+3+3</f>
        <v>14</v>
      </c>
      <c r="U12" s="45"/>
      <c r="V12" s="45"/>
      <c r="W12" s="45"/>
      <c r="X12" s="45"/>
      <c r="Y12" s="45"/>
      <c r="Z12" s="45"/>
    </row>
    <row r="13" spans="1:26" ht="12.75">
      <c r="A13" s="79" t="s">
        <v>127</v>
      </c>
      <c r="B13" s="27">
        <v>6.5</v>
      </c>
      <c r="C13" s="1" t="s">
        <v>145</v>
      </c>
      <c r="D13" s="38" t="s">
        <v>256</v>
      </c>
      <c r="E13" s="79" t="s">
        <v>279</v>
      </c>
      <c r="F13" s="29">
        <f>7.5+3+3-0.5</f>
        <v>13</v>
      </c>
      <c r="G13" s="39" t="s">
        <v>487</v>
      </c>
      <c r="H13" s="28">
        <v>6</v>
      </c>
      <c r="I13" s="79" t="s">
        <v>182</v>
      </c>
      <c r="J13" s="27">
        <v>5</v>
      </c>
      <c r="K13" s="93" t="s">
        <v>329</v>
      </c>
      <c r="L13" s="58">
        <v>6</v>
      </c>
      <c r="M13" s="79" t="s">
        <v>221</v>
      </c>
      <c r="N13" s="27">
        <v>5.5</v>
      </c>
      <c r="O13" s="39" t="s">
        <v>271</v>
      </c>
      <c r="P13" s="28">
        <f>5-0.5</f>
        <v>4.5</v>
      </c>
      <c r="Q13" s="165" t="s">
        <v>265</v>
      </c>
      <c r="R13" s="27">
        <f>6+2</f>
        <v>8</v>
      </c>
      <c r="S13" s="93" t="s">
        <v>108</v>
      </c>
      <c r="T13" s="58">
        <f>7+3</f>
        <v>10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5"/>
      <c r="D14" s="32"/>
      <c r="E14" s="80"/>
      <c r="F14" s="33"/>
      <c r="G14" s="40"/>
      <c r="H14" s="31"/>
      <c r="I14" s="80"/>
      <c r="J14" s="30"/>
      <c r="K14" s="94"/>
      <c r="L14" s="95"/>
      <c r="M14" s="80"/>
      <c r="N14" s="30"/>
      <c r="O14" s="40"/>
      <c r="P14" s="31"/>
      <c r="Q14" s="166"/>
      <c r="R14" s="30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45" t="s">
        <v>146</v>
      </c>
      <c r="D15" s="32">
        <f>6.5-1</f>
        <v>5.5</v>
      </c>
      <c r="E15" s="80" t="s">
        <v>89</v>
      </c>
      <c r="F15" s="33" t="s">
        <v>252</v>
      </c>
      <c r="G15" s="40" t="s">
        <v>283</v>
      </c>
      <c r="H15" s="31">
        <f>6-1</f>
        <v>5</v>
      </c>
      <c r="I15" s="80" t="s">
        <v>274</v>
      </c>
      <c r="J15" s="30" t="s">
        <v>252</v>
      </c>
      <c r="K15" s="94" t="s">
        <v>72</v>
      </c>
      <c r="L15" s="95" t="s">
        <v>252</v>
      </c>
      <c r="M15" s="80" t="s">
        <v>211</v>
      </c>
      <c r="N15" s="30" t="s">
        <v>252</v>
      </c>
      <c r="O15" s="40" t="s">
        <v>155</v>
      </c>
      <c r="P15" s="31">
        <f>6.5-1</f>
        <v>5.5</v>
      </c>
      <c r="Q15" s="166" t="s">
        <v>231</v>
      </c>
      <c r="R15" s="30" t="s">
        <v>252</v>
      </c>
      <c r="S15" s="94" t="s">
        <v>98</v>
      </c>
      <c r="T15" s="95">
        <f>7-1</f>
        <v>6</v>
      </c>
      <c r="U15" s="45"/>
      <c r="V15" s="45"/>
      <c r="W15" s="45"/>
      <c r="X15" s="45"/>
      <c r="Y15" s="45"/>
      <c r="Z15" s="45"/>
    </row>
    <row r="16" spans="1:26" ht="12.75">
      <c r="A16" s="54" t="s">
        <v>489</v>
      </c>
      <c r="B16" s="33">
        <v>6.5</v>
      </c>
      <c r="C16" s="1" t="s">
        <v>144</v>
      </c>
      <c r="D16" s="38">
        <f>5.5-2</f>
        <v>3.5</v>
      </c>
      <c r="E16" s="80" t="s">
        <v>509</v>
      </c>
      <c r="F16" s="33">
        <v>5.5</v>
      </c>
      <c r="G16" s="39" t="s">
        <v>196</v>
      </c>
      <c r="H16" s="28">
        <v>6</v>
      </c>
      <c r="I16" s="80" t="s">
        <v>255</v>
      </c>
      <c r="J16" s="30">
        <v>6</v>
      </c>
      <c r="K16" s="121" t="s">
        <v>250</v>
      </c>
      <c r="L16" s="213" t="s">
        <v>252</v>
      </c>
      <c r="M16" s="79" t="s">
        <v>464</v>
      </c>
      <c r="N16" s="27">
        <f>6.5+3-0.5</f>
        <v>9</v>
      </c>
      <c r="O16" s="40" t="s">
        <v>163</v>
      </c>
      <c r="P16" s="31" t="s">
        <v>252</v>
      </c>
      <c r="Q16" s="166" t="s">
        <v>243</v>
      </c>
      <c r="R16" s="30">
        <f>6.5+3</f>
        <v>9.5</v>
      </c>
      <c r="S16" s="121" t="s">
        <v>369</v>
      </c>
      <c r="T16" s="213">
        <f>7-0.5</f>
        <v>6.5</v>
      </c>
      <c r="U16" s="45"/>
      <c r="V16" s="45"/>
      <c r="W16" s="45"/>
      <c r="X16" s="45"/>
      <c r="Y16" s="45"/>
      <c r="Z16" s="45"/>
    </row>
    <row r="17" spans="1:26" ht="12.75">
      <c r="A17" s="54" t="s">
        <v>134</v>
      </c>
      <c r="B17" s="33">
        <v>5.5</v>
      </c>
      <c r="C17" s="45" t="s">
        <v>148</v>
      </c>
      <c r="D17" s="32" t="s">
        <v>252</v>
      </c>
      <c r="E17" s="80" t="s">
        <v>79</v>
      </c>
      <c r="F17" s="33" t="s">
        <v>252</v>
      </c>
      <c r="G17" s="40" t="s">
        <v>339</v>
      </c>
      <c r="H17" s="32">
        <f>6.5+3</f>
        <v>9.5</v>
      </c>
      <c r="I17" s="80" t="s">
        <v>180</v>
      </c>
      <c r="J17" s="30" t="s">
        <v>253</v>
      </c>
      <c r="K17" s="94" t="s">
        <v>328</v>
      </c>
      <c r="L17" s="95">
        <v>6</v>
      </c>
      <c r="M17" s="80" t="s">
        <v>224</v>
      </c>
      <c r="N17" s="30">
        <f>6-0.5</f>
        <v>5.5</v>
      </c>
      <c r="O17" s="40" t="s">
        <v>171</v>
      </c>
      <c r="P17" s="31">
        <v>6.5</v>
      </c>
      <c r="Q17" s="166" t="s">
        <v>365</v>
      </c>
      <c r="R17" s="30" t="s">
        <v>252</v>
      </c>
      <c r="S17" s="121" t="s">
        <v>110</v>
      </c>
      <c r="T17" s="95">
        <f>5.5-0.5</f>
        <v>5</v>
      </c>
      <c r="U17" s="45"/>
      <c r="V17" s="45"/>
      <c r="W17" s="45"/>
      <c r="X17" s="45"/>
      <c r="Y17" s="45"/>
      <c r="Z17" s="45"/>
    </row>
    <row r="18" spans="1:26" ht="12.75">
      <c r="A18" s="54" t="s">
        <v>345</v>
      </c>
      <c r="B18" s="33">
        <v>6</v>
      </c>
      <c r="C18" s="45" t="s">
        <v>140</v>
      </c>
      <c r="D18" s="32">
        <f>6.5+3</f>
        <v>9.5</v>
      </c>
      <c r="E18" s="79" t="s">
        <v>85</v>
      </c>
      <c r="F18" s="29">
        <f>5.5-0.5</f>
        <v>5</v>
      </c>
      <c r="G18" s="39" t="s">
        <v>193</v>
      </c>
      <c r="H18" s="38" t="s">
        <v>252</v>
      </c>
      <c r="I18" s="80" t="s">
        <v>481</v>
      </c>
      <c r="J18" s="30">
        <v>6</v>
      </c>
      <c r="K18" s="121" t="s">
        <v>63</v>
      </c>
      <c r="L18" s="213">
        <v>6</v>
      </c>
      <c r="M18" s="79" t="s">
        <v>225</v>
      </c>
      <c r="N18" s="27" t="s">
        <v>252</v>
      </c>
      <c r="O18" s="40" t="s">
        <v>169</v>
      </c>
      <c r="P18" s="31" t="s">
        <v>252</v>
      </c>
      <c r="Q18" s="236" t="s">
        <v>235</v>
      </c>
      <c r="R18" s="33" t="s">
        <v>252</v>
      </c>
      <c r="S18" s="121" t="s">
        <v>497</v>
      </c>
      <c r="T18" s="95" t="s">
        <v>252</v>
      </c>
      <c r="U18" s="45"/>
      <c r="V18" s="45"/>
      <c r="W18" s="45"/>
      <c r="X18" s="45"/>
      <c r="Y18" s="45"/>
      <c r="Z18" s="45"/>
    </row>
    <row r="19" spans="1:26" ht="12.75">
      <c r="A19" s="54" t="s">
        <v>121</v>
      </c>
      <c r="B19" s="33">
        <v>6</v>
      </c>
      <c r="C19" s="45" t="s">
        <v>149</v>
      </c>
      <c r="D19" s="32">
        <v>6</v>
      </c>
      <c r="E19" s="80" t="s">
        <v>350</v>
      </c>
      <c r="F19" s="33">
        <v>7</v>
      </c>
      <c r="G19" s="39" t="s">
        <v>205</v>
      </c>
      <c r="H19" s="38">
        <v>5.5</v>
      </c>
      <c r="I19" s="79" t="s">
        <v>342</v>
      </c>
      <c r="J19" s="29" t="s">
        <v>252</v>
      </c>
      <c r="K19" s="93" t="s">
        <v>75</v>
      </c>
      <c r="L19" s="58">
        <f>6.5-0.5-0.5</f>
        <v>5.5</v>
      </c>
      <c r="M19" s="79" t="s">
        <v>357</v>
      </c>
      <c r="N19" s="27" t="s">
        <v>253</v>
      </c>
      <c r="O19" s="40" t="s">
        <v>349</v>
      </c>
      <c r="P19" s="32">
        <v>5.5</v>
      </c>
      <c r="Q19" s="236" t="s">
        <v>318</v>
      </c>
      <c r="R19" s="33" t="s">
        <v>252</v>
      </c>
      <c r="S19" s="121" t="s">
        <v>103</v>
      </c>
      <c r="T19" s="95">
        <v>5.5</v>
      </c>
      <c r="U19" s="45"/>
      <c r="V19" s="45"/>
      <c r="W19" s="45"/>
      <c r="X19" s="45"/>
      <c r="Y19" s="45"/>
      <c r="Z19" s="45"/>
    </row>
    <row r="20" spans="1:26" ht="12.75">
      <c r="A20" s="54" t="s">
        <v>267</v>
      </c>
      <c r="B20" s="33" t="s">
        <v>252</v>
      </c>
      <c r="C20" s="45" t="s">
        <v>139</v>
      </c>
      <c r="D20" s="32">
        <f>4.5-0.5</f>
        <v>4</v>
      </c>
      <c r="E20" s="80" t="s">
        <v>88</v>
      </c>
      <c r="F20" s="33">
        <v>5</v>
      </c>
      <c r="G20" s="40" t="s">
        <v>335</v>
      </c>
      <c r="H20" s="32">
        <v>6</v>
      </c>
      <c r="I20" s="79" t="s">
        <v>176</v>
      </c>
      <c r="J20" s="184">
        <v>6</v>
      </c>
      <c r="K20" s="94" t="s">
        <v>251</v>
      </c>
      <c r="L20" s="95">
        <f>6-0.5</f>
        <v>5.5</v>
      </c>
      <c r="M20" s="80" t="s">
        <v>228</v>
      </c>
      <c r="N20" s="30" t="s">
        <v>252</v>
      </c>
      <c r="O20" s="40" t="s">
        <v>167</v>
      </c>
      <c r="P20" s="32">
        <v>6.5</v>
      </c>
      <c r="Q20" s="166" t="s">
        <v>263</v>
      </c>
      <c r="R20" s="33">
        <v>6</v>
      </c>
      <c r="S20" s="121" t="s">
        <v>107</v>
      </c>
      <c r="T20" s="95">
        <v>5</v>
      </c>
      <c r="U20" s="45"/>
      <c r="V20" s="45"/>
      <c r="W20" s="45"/>
      <c r="X20" s="45"/>
      <c r="Y20" s="45"/>
      <c r="Z20" s="45"/>
    </row>
    <row r="21" spans="1:26" ht="12.75">
      <c r="A21" s="54" t="s">
        <v>120</v>
      </c>
      <c r="B21" s="33">
        <v>5</v>
      </c>
      <c r="C21" s="45" t="s">
        <v>281</v>
      </c>
      <c r="D21" s="32">
        <v>6</v>
      </c>
      <c r="E21" s="80" t="s">
        <v>92</v>
      </c>
      <c r="F21" s="33" t="s">
        <v>252</v>
      </c>
      <c r="G21" s="40" t="s">
        <v>206</v>
      </c>
      <c r="H21" s="32">
        <v>5.5</v>
      </c>
      <c r="I21" s="80" t="s">
        <v>177</v>
      </c>
      <c r="J21" s="33">
        <v>5.5</v>
      </c>
      <c r="K21" s="94" t="s">
        <v>64</v>
      </c>
      <c r="L21" s="95" t="s">
        <v>252</v>
      </c>
      <c r="M21" s="80" t="s">
        <v>227</v>
      </c>
      <c r="N21" s="33">
        <f>6-0.5</f>
        <v>5.5</v>
      </c>
      <c r="O21" s="40" t="s">
        <v>294</v>
      </c>
      <c r="P21" s="37">
        <v>6</v>
      </c>
      <c r="Q21" s="166" t="s">
        <v>241</v>
      </c>
      <c r="R21" s="33" t="s">
        <v>252</v>
      </c>
      <c r="S21" s="121" t="s">
        <v>114</v>
      </c>
      <c r="T21" s="95">
        <v>6.5</v>
      </c>
      <c r="U21" s="45"/>
      <c r="V21" s="45"/>
      <c r="W21" s="45"/>
      <c r="X21" s="45"/>
      <c r="Y21" s="45"/>
      <c r="Z21" s="45"/>
    </row>
    <row r="22" spans="1:26" ht="12.75">
      <c r="A22" s="91" t="s">
        <v>325</v>
      </c>
      <c r="B22" s="29">
        <v>0</v>
      </c>
      <c r="C22" s="39" t="s">
        <v>153</v>
      </c>
      <c r="D22" s="38">
        <v>-0.5</v>
      </c>
      <c r="E22" s="79" t="s">
        <v>96</v>
      </c>
      <c r="F22" s="29">
        <v>0</v>
      </c>
      <c r="G22" s="39" t="s">
        <v>210</v>
      </c>
      <c r="H22" s="38">
        <v>0.5</v>
      </c>
      <c r="I22" s="79" t="s">
        <v>257</v>
      </c>
      <c r="J22" s="29">
        <v>1</v>
      </c>
      <c r="K22" s="93" t="s">
        <v>97</v>
      </c>
      <c r="L22" s="58">
        <v>0</v>
      </c>
      <c r="M22" s="79" t="s">
        <v>229</v>
      </c>
      <c r="N22" s="29">
        <v>0.5</v>
      </c>
      <c r="O22" s="39" t="s">
        <v>367</v>
      </c>
      <c r="P22" s="92">
        <v>1</v>
      </c>
      <c r="Q22" s="165" t="s">
        <v>249</v>
      </c>
      <c r="R22" s="29">
        <v>-0.5</v>
      </c>
      <c r="S22" s="93" t="s">
        <v>116</v>
      </c>
      <c r="T22" s="58">
        <v>0.5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34"/>
      <c r="H23" s="32"/>
      <c r="I23" s="80"/>
      <c r="J23" s="33"/>
      <c r="K23" s="94"/>
      <c r="L23" s="95"/>
      <c r="M23" s="80"/>
      <c r="N23" s="33"/>
      <c r="O23" s="40"/>
      <c r="P23" s="32"/>
      <c r="Q23" s="35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84">
        <f>B2+B3+B4+B5+B6+B7+B8+B9+B10+B11+B12+B13+B22</f>
        <v>70</v>
      </c>
      <c r="C24" s="17"/>
      <c r="D24" s="83">
        <f>D2+D3+D4+D5+D6+D7+D8+D9+D10+D11+D12+D16+D22</f>
        <v>61.5</v>
      </c>
      <c r="E24" s="26"/>
      <c r="F24" s="101">
        <f>F2+F3+F4+F5+F6+F7+F8+F18+F10+F11+F12+F13+F22</f>
        <v>76</v>
      </c>
      <c r="G24" s="17"/>
      <c r="H24" s="226">
        <f>H2+H3+H4+H5+H19+H7+H8+H9+H10+H11+H16+H13+H22</f>
        <v>68.5</v>
      </c>
      <c r="I24" s="26"/>
      <c r="J24" s="329">
        <f>J2+J3+J4+J5+J20+J7+J8+J9+J10+J11+J12+J13+J22</f>
        <v>70</v>
      </c>
      <c r="K24" s="68"/>
      <c r="L24" s="141">
        <f>L2+L3+L4+L5+L6+L19+L8+L9+L10+L11+L12+L13+L22</f>
        <v>65.5</v>
      </c>
      <c r="M24" s="26"/>
      <c r="N24" s="303">
        <f>N2+N3+N4+N5+N6+N7+N8+N16+N10+N11+N12+N13+N22</f>
        <v>70</v>
      </c>
      <c r="O24" s="17"/>
      <c r="P24" s="309">
        <f>P2+P3+P4+P5+P6+P7+P8+P9+P10+P11+P12+P13+P22</f>
        <v>72</v>
      </c>
      <c r="Q24" s="26"/>
      <c r="R24" s="99">
        <f>R2+R3+R4+R5+R6+R7+R8+R9+R10+R11+R12+R13+R22</f>
        <v>68</v>
      </c>
      <c r="S24" s="68"/>
      <c r="T24" s="349">
        <f>T2+T3+T4+T5+T6+T7+T8+T9+T10+T11+T12+T13+T22</f>
        <v>84.5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18"/>
      <c r="E25" s="26"/>
      <c r="F25" s="77"/>
      <c r="G25" s="17"/>
      <c r="H25" s="18"/>
      <c r="I25" s="26"/>
      <c r="J25" s="24"/>
      <c r="K25" s="68"/>
      <c r="L25" s="69"/>
      <c r="M25" s="26"/>
      <c r="N25" s="24"/>
      <c r="O25" s="17"/>
      <c r="P25" s="18"/>
      <c r="Q25" s="26"/>
      <c r="R25" s="77"/>
      <c r="S25" s="68"/>
      <c r="T25" s="69"/>
      <c r="U25" s="45"/>
      <c r="V25" s="45"/>
      <c r="W25" s="45"/>
      <c r="X25" s="45"/>
      <c r="Y25" s="45"/>
      <c r="Z25" s="45"/>
    </row>
    <row r="26" spans="1:26" ht="18.75" thickBot="1">
      <c r="A26" s="42"/>
      <c r="B26" s="52">
        <v>1</v>
      </c>
      <c r="C26" s="50"/>
      <c r="D26" s="84">
        <v>0</v>
      </c>
      <c r="E26" s="82"/>
      <c r="F26" s="43">
        <v>3</v>
      </c>
      <c r="G26" s="46"/>
      <c r="H26" s="41">
        <v>1</v>
      </c>
      <c r="I26" s="53"/>
      <c r="J26" s="51">
        <v>1</v>
      </c>
      <c r="K26" s="139"/>
      <c r="L26" s="140">
        <v>0</v>
      </c>
      <c r="M26" s="87"/>
      <c r="N26" s="88">
        <v>1</v>
      </c>
      <c r="O26" s="62"/>
      <c r="P26" s="60">
        <v>2</v>
      </c>
      <c r="Q26" s="81"/>
      <c r="R26" s="44">
        <v>1</v>
      </c>
      <c r="S26" s="97"/>
      <c r="T26" s="98">
        <v>4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Q1:R1"/>
    <mergeCell ref="S1:T1"/>
    <mergeCell ref="I1:J1"/>
    <mergeCell ref="K1:L1"/>
    <mergeCell ref="M1:N1"/>
    <mergeCell ref="O1:P1"/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B1">
      <selection activeCell="A1" sqref="A1:B1"/>
    </sheetView>
  </sheetViews>
  <sheetFormatPr defaultColWidth="9.140625" defaultRowHeight="12.75"/>
  <cols>
    <col min="1" max="1" width="11.7109375" style="0" bestFit="1" customWidth="1"/>
    <col min="2" max="2" width="4.8515625" style="0" bestFit="1" customWidth="1"/>
    <col min="3" max="3" width="13.140625" style="0" customWidth="1"/>
    <col min="4" max="4" width="4.8515625" style="0" bestFit="1" customWidth="1"/>
    <col min="5" max="5" width="13.421875" style="0" bestFit="1" customWidth="1"/>
    <col min="6" max="6" width="4.8515625" style="0" bestFit="1" customWidth="1"/>
    <col min="7" max="7" width="13.28125" style="0" bestFit="1" customWidth="1"/>
    <col min="8" max="8" width="4.8515625" style="0" bestFit="1" customWidth="1"/>
    <col min="9" max="9" width="15.140625" style="0" bestFit="1" customWidth="1"/>
    <col min="10" max="10" width="5.00390625" style="0" customWidth="1"/>
    <col min="11" max="11" width="13.28125" style="0" bestFit="1" customWidth="1"/>
    <col min="12" max="12" width="4.7109375" style="0" customWidth="1"/>
    <col min="13" max="13" width="12.57421875" style="0" bestFit="1" customWidth="1"/>
    <col min="14" max="14" width="4.8515625" style="0" bestFit="1" customWidth="1"/>
    <col min="15" max="15" width="12.421875" style="0" bestFit="1" customWidth="1"/>
    <col min="16" max="16" width="5.00390625" style="0" bestFit="1" customWidth="1"/>
    <col min="17" max="17" width="12.8515625" style="0" customWidth="1"/>
    <col min="18" max="18" width="4.7109375" style="0" customWidth="1"/>
    <col min="19" max="19" width="11.7109375" style="0" bestFit="1" customWidth="1"/>
    <col min="20" max="20" width="4.421875" style="0" bestFit="1" customWidth="1"/>
  </cols>
  <sheetData>
    <row r="1" spans="1:26" ht="13.5" thickBot="1">
      <c r="A1" s="457" t="s">
        <v>518</v>
      </c>
      <c r="B1" s="458"/>
      <c r="C1" s="455" t="s">
        <v>54</v>
      </c>
      <c r="D1" s="456"/>
      <c r="E1" s="484" t="s">
        <v>55</v>
      </c>
      <c r="F1" s="464"/>
      <c r="G1" s="471" t="s">
        <v>57</v>
      </c>
      <c r="H1" s="472"/>
      <c r="I1" s="473" t="s">
        <v>230</v>
      </c>
      <c r="J1" s="474"/>
      <c r="K1" s="467" t="s">
        <v>58</v>
      </c>
      <c r="L1" s="468"/>
      <c r="M1" s="461" t="s">
        <v>519</v>
      </c>
      <c r="N1" s="462"/>
      <c r="O1" s="465" t="s">
        <v>60</v>
      </c>
      <c r="P1" s="466"/>
      <c r="Q1" s="459" t="s">
        <v>61</v>
      </c>
      <c r="R1" s="460"/>
      <c r="S1" s="469" t="s">
        <v>504</v>
      </c>
      <c r="T1" s="470"/>
      <c r="U1" s="45"/>
      <c r="V1" s="45"/>
      <c r="W1" s="45"/>
      <c r="X1" s="45"/>
      <c r="Y1" s="45"/>
      <c r="Z1" s="45"/>
    </row>
    <row r="2" spans="1:26" ht="12.75">
      <c r="A2" s="26"/>
      <c r="B2" s="348"/>
      <c r="C2" s="350"/>
      <c r="D2" s="22"/>
      <c r="E2" s="350"/>
      <c r="F2" s="347"/>
      <c r="G2" s="350"/>
      <c r="H2" s="22"/>
      <c r="I2" s="351"/>
      <c r="J2" s="347"/>
      <c r="K2" s="350"/>
      <c r="L2" s="258"/>
      <c r="M2" s="352"/>
      <c r="N2" s="353"/>
      <c r="O2" s="350"/>
      <c r="P2" s="354"/>
      <c r="Q2" s="355"/>
      <c r="R2" s="353"/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361</v>
      </c>
      <c r="B3" s="29">
        <f>6-1</f>
        <v>5</v>
      </c>
      <c r="C3" s="39" t="s">
        <v>117</v>
      </c>
      <c r="D3" s="28">
        <f>6.5+1</f>
        <v>7.5</v>
      </c>
      <c r="E3" s="1" t="s">
        <v>301</v>
      </c>
      <c r="F3" s="29">
        <f>7-1-1</f>
        <v>5</v>
      </c>
      <c r="G3" s="39" t="s">
        <v>174</v>
      </c>
      <c r="H3" s="28">
        <f>6-1-1</f>
        <v>4</v>
      </c>
      <c r="I3" s="39" t="s">
        <v>283</v>
      </c>
      <c r="J3" s="27">
        <f>6.5+1</f>
        <v>7.5</v>
      </c>
      <c r="K3" s="79" t="s">
        <v>475</v>
      </c>
      <c r="L3" s="28">
        <f>6-1</f>
        <v>5</v>
      </c>
      <c r="M3" s="93" t="s">
        <v>62</v>
      </c>
      <c r="N3" s="146">
        <f>6.5+1</f>
        <v>7.5</v>
      </c>
      <c r="O3" s="39" t="s">
        <v>264</v>
      </c>
      <c r="P3" s="151">
        <f>6+1</f>
        <v>7</v>
      </c>
      <c r="Q3" s="159" t="s">
        <v>297</v>
      </c>
      <c r="R3" s="146">
        <f>6-1</f>
        <v>5</v>
      </c>
      <c r="S3" s="39" t="s">
        <v>155</v>
      </c>
      <c r="T3" s="28">
        <f>6-1-1.5</f>
        <v>3.5</v>
      </c>
      <c r="U3" s="45"/>
      <c r="V3" s="45"/>
      <c r="W3" s="45"/>
      <c r="X3" s="45"/>
      <c r="Y3" s="45"/>
      <c r="Z3" s="45"/>
    </row>
    <row r="4" spans="1:26" ht="12.75">
      <c r="A4" s="79" t="s">
        <v>360</v>
      </c>
      <c r="B4" s="29">
        <v>6.5</v>
      </c>
      <c r="C4" s="39" t="s">
        <v>129</v>
      </c>
      <c r="D4" s="28">
        <f>6-0.5</f>
        <v>5.5</v>
      </c>
      <c r="E4" s="1" t="s">
        <v>137</v>
      </c>
      <c r="F4" s="29">
        <v>5.5</v>
      </c>
      <c r="G4" s="39" t="s">
        <v>191</v>
      </c>
      <c r="H4" s="28">
        <f>6-0.5</f>
        <v>5.5</v>
      </c>
      <c r="I4" s="39" t="s">
        <v>209</v>
      </c>
      <c r="J4" s="27">
        <f>6.5+3</f>
        <v>9.5</v>
      </c>
      <c r="K4" s="79" t="s">
        <v>508</v>
      </c>
      <c r="L4" s="28">
        <f>6-0.5</f>
        <v>5.5</v>
      </c>
      <c r="M4" s="93" t="s">
        <v>73</v>
      </c>
      <c r="N4" s="146">
        <v>5.5</v>
      </c>
      <c r="O4" s="39" t="s">
        <v>232</v>
      </c>
      <c r="P4" s="151">
        <f>7+2</f>
        <v>9</v>
      </c>
      <c r="Q4" s="159" t="s">
        <v>99</v>
      </c>
      <c r="R4" s="146">
        <v>5.5</v>
      </c>
      <c r="S4" s="39" t="s">
        <v>156</v>
      </c>
      <c r="T4" s="28">
        <f>7-0.5</f>
        <v>6.5</v>
      </c>
      <c r="U4" s="45"/>
      <c r="V4" s="45"/>
      <c r="W4" s="45"/>
      <c r="X4" s="45"/>
      <c r="Y4" s="45"/>
      <c r="Z4" s="45"/>
    </row>
    <row r="5" spans="1:26" ht="12.75">
      <c r="A5" s="79" t="s">
        <v>278</v>
      </c>
      <c r="B5" s="29">
        <v>5.5</v>
      </c>
      <c r="C5" s="39" t="s">
        <v>267</v>
      </c>
      <c r="D5" s="169">
        <v>6.5</v>
      </c>
      <c r="E5" s="1" t="s">
        <v>138</v>
      </c>
      <c r="F5" s="29">
        <f>7.5+3-0.5</f>
        <v>10</v>
      </c>
      <c r="G5" s="39" t="s">
        <v>177</v>
      </c>
      <c r="H5" s="28">
        <f>6.5-0.5</f>
        <v>6</v>
      </c>
      <c r="I5" s="39" t="s">
        <v>194</v>
      </c>
      <c r="J5" s="27">
        <v>6</v>
      </c>
      <c r="K5" s="79" t="s">
        <v>213</v>
      </c>
      <c r="L5" s="28">
        <f>8+3+3</f>
        <v>14</v>
      </c>
      <c r="M5" s="93" t="s">
        <v>285</v>
      </c>
      <c r="N5" s="146">
        <v>6</v>
      </c>
      <c r="O5" s="39" t="s">
        <v>308</v>
      </c>
      <c r="P5" s="151">
        <f>6.5-0.5</f>
        <v>6</v>
      </c>
      <c r="Q5" s="159" t="s">
        <v>451</v>
      </c>
      <c r="R5" s="146">
        <f>6.5-0.5</f>
        <v>6</v>
      </c>
      <c r="S5" s="39" t="s">
        <v>269</v>
      </c>
      <c r="T5" s="28">
        <f>4-1.5</f>
        <v>2.5</v>
      </c>
      <c r="U5" s="45"/>
      <c r="V5" s="45"/>
      <c r="W5" s="45"/>
      <c r="X5" s="45"/>
      <c r="Y5" s="45"/>
      <c r="Z5" s="45"/>
    </row>
    <row r="6" spans="1:26" ht="12.75">
      <c r="A6" s="79" t="s">
        <v>90</v>
      </c>
      <c r="B6" s="29">
        <v>6</v>
      </c>
      <c r="C6" s="39" t="s">
        <v>483</v>
      </c>
      <c r="D6" s="28">
        <v>6</v>
      </c>
      <c r="E6" s="1" t="s">
        <v>152</v>
      </c>
      <c r="F6" s="29">
        <f>6-0.5</f>
        <v>5.5</v>
      </c>
      <c r="G6" s="39" t="s">
        <v>176</v>
      </c>
      <c r="H6" s="28">
        <v>6.5</v>
      </c>
      <c r="I6" s="39" t="s">
        <v>204</v>
      </c>
      <c r="J6" s="27">
        <f>5.5-0.5</f>
        <v>5</v>
      </c>
      <c r="K6" s="79" t="s">
        <v>358</v>
      </c>
      <c r="L6" s="28">
        <v>6.5</v>
      </c>
      <c r="M6" s="93" t="s">
        <v>65</v>
      </c>
      <c r="N6" s="146">
        <v>6.5</v>
      </c>
      <c r="O6" s="39" t="s">
        <v>243</v>
      </c>
      <c r="P6" s="151">
        <v>4.5</v>
      </c>
      <c r="Q6" s="159" t="s">
        <v>100</v>
      </c>
      <c r="R6" s="146">
        <v>6</v>
      </c>
      <c r="S6" s="39" t="s">
        <v>167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79" t="s">
        <v>82</v>
      </c>
      <c r="B7" s="29">
        <v>6</v>
      </c>
      <c r="C7" s="39" t="s">
        <v>122</v>
      </c>
      <c r="D7" s="28">
        <v>6</v>
      </c>
      <c r="E7" s="1" t="s">
        <v>179</v>
      </c>
      <c r="F7" s="29" t="s">
        <v>254</v>
      </c>
      <c r="G7" s="39" t="s">
        <v>181</v>
      </c>
      <c r="H7" s="28">
        <v>6</v>
      </c>
      <c r="I7" s="39" t="s">
        <v>195</v>
      </c>
      <c r="J7" s="27">
        <v>6</v>
      </c>
      <c r="K7" s="79" t="s">
        <v>215</v>
      </c>
      <c r="L7" s="28">
        <f>7+3</f>
        <v>10</v>
      </c>
      <c r="M7" s="93" t="s">
        <v>328</v>
      </c>
      <c r="N7" s="146">
        <f>6-0.5</f>
        <v>5.5</v>
      </c>
      <c r="O7" s="39" t="s">
        <v>235</v>
      </c>
      <c r="P7" s="151" t="s">
        <v>256</v>
      </c>
      <c r="Q7" s="159" t="s">
        <v>105</v>
      </c>
      <c r="R7" s="146">
        <f>6.5+3</f>
        <v>9.5</v>
      </c>
      <c r="S7" s="39" t="s">
        <v>294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83</v>
      </c>
      <c r="B8" s="29" t="s">
        <v>254</v>
      </c>
      <c r="C8" s="39" t="s">
        <v>121</v>
      </c>
      <c r="D8" s="28">
        <f>7-0.5</f>
        <v>6.5</v>
      </c>
      <c r="E8" s="1" t="s">
        <v>141</v>
      </c>
      <c r="F8" s="29">
        <v>6</v>
      </c>
      <c r="G8" s="39" t="s">
        <v>187</v>
      </c>
      <c r="H8" s="28">
        <v>7</v>
      </c>
      <c r="I8" s="39" t="s">
        <v>197</v>
      </c>
      <c r="J8" s="27">
        <v>5.5</v>
      </c>
      <c r="K8" s="79" t="s">
        <v>216</v>
      </c>
      <c r="L8" s="28">
        <v>7</v>
      </c>
      <c r="M8" s="93" t="s">
        <v>327</v>
      </c>
      <c r="N8" s="146" t="s">
        <v>254</v>
      </c>
      <c r="O8" s="39" t="s">
        <v>238</v>
      </c>
      <c r="P8" s="151">
        <f>7+3</f>
        <v>10</v>
      </c>
      <c r="Q8" s="159" t="s">
        <v>261</v>
      </c>
      <c r="R8" s="146">
        <f>3-1.5</f>
        <v>1.5</v>
      </c>
      <c r="S8" s="39" t="s">
        <v>160</v>
      </c>
      <c r="T8" s="28">
        <f>5-0.5</f>
        <v>4.5</v>
      </c>
      <c r="U8" s="45"/>
      <c r="V8" s="45"/>
      <c r="W8" s="45"/>
      <c r="X8" s="45"/>
      <c r="Y8" s="45"/>
      <c r="Z8" s="45"/>
    </row>
    <row r="9" spans="1:26" ht="12.75">
      <c r="A9" s="79" t="s">
        <v>307</v>
      </c>
      <c r="B9" s="29">
        <f>6-1.5</f>
        <v>4.5</v>
      </c>
      <c r="C9" s="39" t="s">
        <v>124</v>
      </c>
      <c r="D9" s="28">
        <f>6.5-0.5</f>
        <v>6</v>
      </c>
      <c r="E9" s="1" t="s">
        <v>142</v>
      </c>
      <c r="F9" s="29">
        <v>6.5</v>
      </c>
      <c r="G9" s="39" t="s">
        <v>188</v>
      </c>
      <c r="H9" s="28">
        <v>7</v>
      </c>
      <c r="I9" s="39" t="s">
        <v>339</v>
      </c>
      <c r="J9" s="27">
        <v>5</v>
      </c>
      <c r="K9" s="79" t="s">
        <v>217</v>
      </c>
      <c r="L9" s="28">
        <v>6</v>
      </c>
      <c r="M9" s="93" t="s">
        <v>68</v>
      </c>
      <c r="N9" s="146">
        <v>6.5</v>
      </c>
      <c r="O9" s="39" t="s">
        <v>236</v>
      </c>
      <c r="P9" s="151">
        <v>6</v>
      </c>
      <c r="Q9" s="159" t="s">
        <v>103</v>
      </c>
      <c r="R9" s="146">
        <v>5.5</v>
      </c>
      <c r="S9" s="39" t="s">
        <v>159</v>
      </c>
      <c r="T9" s="28">
        <f>8+3+2</f>
        <v>13</v>
      </c>
      <c r="U9" s="45"/>
      <c r="V9" s="45"/>
      <c r="W9" s="45"/>
      <c r="X9" s="45"/>
      <c r="Y9" s="45"/>
      <c r="Z9" s="45"/>
    </row>
    <row r="10" spans="1:26" ht="12.75">
      <c r="A10" s="79" t="s">
        <v>92</v>
      </c>
      <c r="B10" s="29">
        <v>5.5</v>
      </c>
      <c r="C10" s="39" t="s">
        <v>123</v>
      </c>
      <c r="D10" s="28">
        <v>6</v>
      </c>
      <c r="E10" s="1" t="s">
        <v>143</v>
      </c>
      <c r="F10" s="29">
        <v>6</v>
      </c>
      <c r="G10" s="39" t="s">
        <v>341</v>
      </c>
      <c r="H10" s="28">
        <v>6</v>
      </c>
      <c r="I10" s="39" t="s">
        <v>199</v>
      </c>
      <c r="J10" s="27">
        <f>6.5+2</f>
        <v>8.5</v>
      </c>
      <c r="K10" s="79" t="s">
        <v>465</v>
      </c>
      <c r="L10" s="28">
        <f>6-0.5-0.5</f>
        <v>5</v>
      </c>
      <c r="M10" s="93" t="s">
        <v>69</v>
      </c>
      <c r="N10" s="146">
        <v>5</v>
      </c>
      <c r="O10" s="39" t="s">
        <v>237</v>
      </c>
      <c r="P10" s="151">
        <v>7.5</v>
      </c>
      <c r="Q10" s="159" t="s">
        <v>112</v>
      </c>
      <c r="R10" s="146">
        <v>6</v>
      </c>
      <c r="S10" s="39" t="s">
        <v>162</v>
      </c>
      <c r="T10" s="28">
        <v>6.5</v>
      </c>
      <c r="U10" s="45"/>
      <c r="V10" s="45"/>
      <c r="W10" s="45"/>
      <c r="X10" s="45"/>
      <c r="Y10" s="45"/>
      <c r="Z10" s="45"/>
    </row>
    <row r="11" spans="1:26" ht="12.75">
      <c r="A11" s="79" t="s">
        <v>280</v>
      </c>
      <c r="B11" s="29">
        <v>6</v>
      </c>
      <c r="C11" s="39" t="s">
        <v>344</v>
      </c>
      <c r="D11" s="28">
        <v>6</v>
      </c>
      <c r="E11" s="1" t="s">
        <v>147</v>
      </c>
      <c r="F11" s="29">
        <v>6</v>
      </c>
      <c r="G11" s="39" t="s">
        <v>182</v>
      </c>
      <c r="H11" s="28">
        <f>7+3</f>
        <v>10</v>
      </c>
      <c r="I11" s="39" t="s">
        <v>290</v>
      </c>
      <c r="J11" s="27">
        <f>7+3+3</f>
        <v>13</v>
      </c>
      <c r="K11" s="79" t="s">
        <v>219</v>
      </c>
      <c r="L11" s="28">
        <v>5.5</v>
      </c>
      <c r="M11" s="93" t="s">
        <v>77</v>
      </c>
      <c r="N11" s="146">
        <f>6.5+3</f>
        <v>9.5</v>
      </c>
      <c r="O11" s="39" t="s">
        <v>263</v>
      </c>
      <c r="P11" s="151">
        <v>6</v>
      </c>
      <c r="Q11" s="159" t="s">
        <v>115</v>
      </c>
      <c r="R11" s="146">
        <v>5.5</v>
      </c>
      <c r="S11" s="39" t="s">
        <v>171</v>
      </c>
      <c r="T11" s="28" t="s">
        <v>254</v>
      </c>
      <c r="U11" s="45"/>
      <c r="V11" s="45"/>
      <c r="W11" s="45"/>
      <c r="X11" s="45"/>
      <c r="Y11" s="45"/>
      <c r="Z11" s="45"/>
    </row>
    <row r="12" spans="1:26" ht="12.75">
      <c r="A12" s="79" t="s">
        <v>86</v>
      </c>
      <c r="B12" s="29">
        <v>6</v>
      </c>
      <c r="C12" s="39" t="s">
        <v>127</v>
      </c>
      <c r="D12" s="28">
        <v>6</v>
      </c>
      <c r="E12" s="1" t="s">
        <v>154</v>
      </c>
      <c r="F12" s="29">
        <v>6</v>
      </c>
      <c r="G12" s="39" t="s">
        <v>184</v>
      </c>
      <c r="H12" s="28">
        <v>5.5</v>
      </c>
      <c r="I12" s="39" t="s">
        <v>201</v>
      </c>
      <c r="J12" s="27">
        <f>7+3</f>
        <v>10</v>
      </c>
      <c r="K12" s="79" t="s">
        <v>220</v>
      </c>
      <c r="L12" s="28">
        <v>6.5</v>
      </c>
      <c r="M12" s="93" t="s">
        <v>71</v>
      </c>
      <c r="N12" s="146">
        <v>5</v>
      </c>
      <c r="O12" s="39" t="s">
        <v>239</v>
      </c>
      <c r="P12" s="151">
        <f>8.5+3+3</f>
        <v>14.5</v>
      </c>
      <c r="Q12" s="159" t="s">
        <v>108</v>
      </c>
      <c r="R12" s="146">
        <v>6.5</v>
      </c>
      <c r="S12" s="39" t="s">
        <v>172</v>
      </c>
      <c r="T12" s="28" t="s">
        <v>254</v>
      </c>
      <c r="U12" s="45"/>
      <c r="V12" s="45"/>
      <c r="W12" s="45"/>
      <c r="X12" s="45"/>
      <c r="Y12" s="45"/>
      <c r="Z12" s="45"/>
    </row>
    <row r="13" spans="1:26" ht="12.75">
      <c r="A13" s="79" t="s">
        <v>279</v>
      </c>
      <c r="B13" s="29">
        <v>6</v>
      </c>
      <c r="C13" s="39" t="s">
        <v>489</v>
      </c>
      <c r="D13" s="28">
        <v>5.5</v>
      </c>
      <c r="E13" s="1" t="s">
        <v>145</v>
      </c>
      <c r="F13" s="29">
        <v>6</v>
      </c>
      <c r="G13" s="39" t="s">
        <v>498</v>
      </c>
      <c r="H13" s="28" t="s">
        <v>254</v>
      </c>
      <c r="I13" s="39" t="s">
        <v>487</v>
      </c>
      <c r="J13" s="27">
        <v>5.5</v>
      </c>
      <c r="K13" s="79" t="s">
        <v>221</v>
      </c>
      <c r="L13" s="28">
        <v>6</v>
      </c>
      <c r="M13" s="93" t="s">
        <v>329</v>
      </c>
      <c r="N13" s="146">
        <v>5.5</v>
      </c>
      <c r="O13" s="39" t="s">
        <v>265</v>
      </c>
      <c r="P13" s="151">
        <v>5.5</v>
      </c>
      <c r="Q13" s="159" t="s">
        <v>107</v>
      </c>
      <c r="R13" s="146">
        <f>6.5+3</f>
        <v>9.5</v>
      </c>
      <c r="S13" s="39" t="s">
        <v>165</v>
      </c>
      <c r="T13" s="28" t="s">
        <v>254</v>
      </c>
      <c r="U13" s="45"/>
      <c r="V13" s="45"/>
      <c r="W13" s="45"/>
      <c r="X13" s="45"/>
      <c r="Y13" s="45"/>
      <c r="Z13" s="45"/>
    </row>
    <row r="14" spans="1:26" ht="12.75">
      <c r="A14" s="80"/>
      <c r="B14" s="33"/>
      <c r="C14" s="142"/>
      <c r="D14" s="32"/>
      <c r="E14" s="45"/>
      <c r="F14" s="33"/>
      <c r="G14" s="40"/>
      <c r="H14" s="31"/>
      <c r="I14" s="40"/>
      <c r="J14" s="30"/>
      <c r="K14" s="80"/>
      <c r="L14" s="31"/>
      <c r="M14" s="94"/>
      <c r="N14" s="147"/>
      <c r="O14" s="40"/>
      <c r="P14" s="152"/>
      <c r="Q14" s="160"/>
      <c r="R14" s="147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80" t="s">
        <v>89</v>
      </c>
      <c r="B15" s="33">
        <f>6.5-1</f>
        <v>5.5</v>
      </c>
      <c r="C15" s="142" t="s">
        <v>128</v>
      </c>
      <c r="D15" s="32" t="s">
        <v>252</v>
      </c>
      <c r="E15" s="45" t="s">
        <v>146</v>
      </c>
      <c r="F15" s="33">
        <f>6-1-1-1-1</f>
        <v>2</v>
      </c>
      <c r="G15" s="40" t="s">
        <v>274</v>
      </c>
      <c r="H15" s="31" t="s">
        <v>252</v>
      </c>
      <c r="I15" s="40" t="s">
        <v>192</v>
      </c>
      <c r="J15" s="30">
        <f>6-1-1-1</f>
        <v>3</v>
      </c>
      <c r="K15" s="80" t="s">
        <v>211</v>
      </c>
      <c r="L15" s="31" t="s">
        <v>252</v>
      </c>
      <c r="M15" s="94" t="s">
        <v>72</v>
      </c>
      <c r="N15" s="147" t="s">
        <v>252</v>
      </c>
      <c r="O15" s="40" t="s">
        <v>231</v>
      </c>
      <c r="P15" s="152" t="s">
        <v>252</v>
      </c>
      <c r="Q15" s="160" t="s">
        <v>98</v>
      </c>
      <c r="R15" s="147">
        <f>7-1</f>
        <v>6</v>
      </c>
      <c r="S15" s="40" t="s">
        <v>268</v>
      </c>
      <c r="T15" s="31">
        <f>5.5-1-1</f>
        <v>3.5</v>
      </c>
      <c r="U15" s="45"/>
      <c r="V15" s="45"/>
      <c r="W15" s="45"/>
      <c r="X15" s="45"/>
      <c r="Y15" s="45"/>
      <c r="Z15" s="45"/>
    </row>
    <row r="16" spans="1:26" ht="12.75">
      <c r="A16" s="79" t="s">
        <v>351</v>
      </c>
      <c r="B16" s="29">
        <v>6</v>
      </c>
      <c r="C16" s="142" t="s">
        <v>134</v>
      </c>
      <c r="D16" s="32" t="s">
        <v>253</v>
      </c>
      <c r="E16" s="357" t="s">
        <v>144</v>
      </c>
      <c r="F16" s="33">
        <v>5.5</v>
      </c>
      <c r="G16" s="39" t="s">
        <v>255</v>
      </c>
      <c r="H16" s="28">
        <f>6.5+3</f>
        <v>9.5</v>
      </c>
      <c r="I16" s="40" t="s">
        <v>198</v>
      </c>
      <c r="J16" s="30">
        <v>6</v>
      </c>
      <c r="K16" s="80" t="s">
        <v>464</v>
      </c>
      <c r="L16" s="31">
        <v>4.5</v>
      </c>
      <c r="M16" s="121" t="s">
        <v>371</v>
      </c>
      <c r="N16" s="148" t="s">
        <v>253</v>
      </c>
      <c r="O16" s="40" t="s">
        <v>365</v>
      </c>
      <c r="P16" s="152">
        <v>4.5</v>
      </c>
      <c r="Q16" s="160" t="s">
        <v>110</v>
      </c>
      <c r="R16" s="147">
        <v>6.5</v>
      </c>
      <c r="S16" s="332" t="s">
        <v>163</v>
      </c>
      <c r="T16" s="259">
        <v>4</v>
      </c>
      <c r="U16" s="45"/>
      <c r="V16" s="45"/>
      <c r="W16" s="45"/>
      <c r="X16" s="45"/>
      <c r="Y16" s="45"/>
      <c r="Z16" s="45"/>
    </row>
    <row r="17" spans="1:26" ht="12.75">
      <c r="A17" s="80" t="s">
        <v>91</v>
      </c>
      <c r="B17" s="33" t="s">
        <v>252</v>
      </c>
      <c r="C17" s="142" t="s">
        <v>126</v>
      </c>
      <c r="D17" s="32" t="s">
        <v>253</v>
      </c>
      <c r="E17" s="45" t="s">
        <v>148</v>
      </c>
      <c r="F17" s="33" t="s">
        <v>252</v>
      </c>
      <c r="G17" s="40" t="s">
        <v>180</v>
      </c>
      <c r="H17" s="31">
        <f>6-0.5</f>
        <v>5.5</v>
      </c>
      <c r="I17" s="40" t="s">
        <v>193</v>
      </c>
      <c r="J17" s="33">
        <v>6</v>
      </c>
      <c r="K17" s="80" t="s">
        <v>224</v>
      </c>
      <c r="L17" s="31">
        <v>6</v>
      </c>
      <c r="M17" s="94" t="s">
        <v>250</v>
      </c>
      <c r="N17" s="147">
        <f>7+3</f>
        <v>10</v>
      </c>
      <c r="O17" s="40" t="s">
        <v>244</v>
      </c>
      <c r="P17" s="152" t="s">
        <v>252</v>
      </c>
      <c r="Q17" s="160" t="s">
        <v>497</v>
      </c>
      <c r="R17" s="147" t="s">
        <v>252</v>
      </c>
      <c r="S17" s="39" t="s">
        <v>170</v>
      </c>
      <c r="T17" s="28">
        <f>6.5+3</f>
        <v>9.5</v>
      </c>
      <c r="U17" s="45"/>
      <c r="V17" s="45"/>
      <c r="W17" s="45"/>
      <c r="X17" s="45"/>
      <c r="Y17" s="45"/>
      <c r="Z17" s="45"/>
    </row>
    <row r="18" spans="1:26" ht="12.75">
      <c r="A18" s="80" t="s">
        <v>85</v>
      </c>
      <c r="B18" s="33" t="s">
        <v>252</v>
      </c>
      <c r="C18" s="142" t="s">
        <v>276</v>
      </c>
      <c r="D18" s="32">
        <v>6.5</v>
      </c>
      <c r="E18" s="1" t="s">
        <v>140</v>
      </c>
      <c r="F18" s="29">
        <v>6.5</v>
      </c>
      <c r="G18" s="40" t="s">
        <v>481</v>
      </c>
      <c r="H18" s="31">
        <f>5.5-0.5</f>
        <v>5</v>
      </c>
      <c r="I18" s="40" t="s">
        <v>196</v>
      </c>
      <c r="J18" s="33">
        <f>6.5+3-0.5</f>
        <v>9</v>
      </c>
      <c r="K18" s="80" t="s">
        <v>225</v>
      </c>
      <c r="L18" s="31">
        <v>6</v>
      </c>
      <c r="M18" s="94" t="s">
        <v>251</v>
      </c>
      <c r="N18" s="148" t="s">
        <v>252</v>
      </c>
      <c r="O18" s="39" t="s">
        <v>246</v>
      </c>
      <c r="P18" s="154">
        <v>6</v>
      </c>
      <c r="Q18" s="160" t="s">
        <v>354</v>
      </c>
      <c r="R18" s="147" t="s">
        <v>253</v>
      </c>
      <c r="S18" s="39" t="s">
        <v>169</v>
      </c>
      <c r="T18" s="28">
        <f>6-0.5</f>
        <v>5.5</v>
      </c>
      <c r="U18" s="45"/>
      <c r="V18" s="45"/>
      <c r="W18" s="45"/>
      <c r="X18" s="45"/>
      <c r="Y18" s="45"/>
      <c r="Z18" s="45"/>
    </row>
    <row r="19" spans="1:26" ht="12.75">
      <c r="A19" s="80" t="s">
        <v>81</v>
      </c>
      <c r="B19" s="33">
        <v>6</v>
      </c>
      <c r="C19" s="142" t="s">
        <v>132</v>
      </c>
      <c r="D19" s="32">
        <v>6</v>
      </c>
      <c r="E19" s="45" t="s">
        <v>149</v>
      </c>
      <c r="F19" s="33">
        <f>6-0.5</f>
        <v>5.5</v>
      </c>
      <c r="G19" s="40" t="s">
        <v>362</v>
      </c>
      <c r="H19" s="32" t="s">
        <v>253</v>
      </c>
      <c r="I19" s="40" t="s">
        <v>206</v>
      </c>
      <c r="J19" s="33">
        <f>6-0.5</f>
        <v>5.5</v>
      </c>
      <c r="K19" s="80" t="s">
        <v>357</v>
      </c>
      <c r="L19" s="31">
        <v>5.5</v>
      </c>
      <c r="M19" s="94" t="s">
        <v>293</v>
      </c>
      <c r="N19" s="147" t="s">
        <v>253</v>
      </c>
      <c r="O19" s="40" t="s">
        <v>318</v>
      </c>
      <c r="P19" s="153" t="s">
        <v>252</v>
      </c>
      <c r="Q19" s="160" t="s">
        <v>114</v>
      </c>
      <c r="R19" s="147">
        <v>5.5</v>
      </c>
      <c r="S19" s="40" t="s">
        <v>161</v>
      </c>
      <c r="T19" s="32" t="s">
        <v>253</v>
      </c>
      <c r="U19" s="45"/>
      <c r="V19" s="45"/>
      <c r="W19" s="45"/>
      <c r="X19" s="45"/>
      <c r="Y19" s="45"/>
      <c r="Z19" s="45"/>
    </row>
    <row r="20" spans="1:26" ht="12.75">
      <c r="A20" s="80" t="s">
        <v>88</v>
      </c>
      <c r="B20" s="33">
        <f>6.5+3</f>
        <v>9.5</v>
      </c>
      <c r="C20" s="142" t="s">
        <v>131</v>
      </c>
      <c r="D20" s="32" t="s">
        <v>252</v>
      </c>
      <c r="E20" s="45" t="s">
        <v>139</v>
      </c>
      <c r="F20" s="33">
        <v>6.5</v>
      </c>
      <c r="G20" s="40" t="s">
        <v>275</v>
      </c>
      <c r="H20" s="32" t="s">
        <v>252</v>
      </c>
      <c r="I20" s="40" t="s">
        <v>335</v>
      </c>
      <c r="J20" s="33">
        <v>6</v>
      </c>
      <c r="K20" s="80" t="s">
        <v>228</v>
      </c>
      <c r="L20" s="31">
        <f>5-0.5</f>
        <v>4.5</v>
      </c>
      <c r="M20" s="94" t="s">
        <v>66</v>
      </c>
      <c r="N20" s="147" t="s">
        <v>252</v>
      </c>
      <c r="O20" s="40" t="s">
        <v>248</v>
      </c>
      <c r="P20" s="153">
        <v>5</v>
      </c>
      <c r="Q20" s="160" t="s">
        <v>299</v>
      </c>
      <c r="R20" s="147" t="s">
        <v>252</v>
      </c>
      <c r="S20" s="40" t="s">
        <v>349</v>
      </c>
      <c r="T20" s="32">
        <v>6</v>
      </c>
      <c r="U20" s="45"/>
      <c r="V20" s="45"/>
      <c r="W20" s="45"/>
      <c r="X20" s="45"/>
      <c r="Y20" s="45"/>
      <c r="Z20" s="45"/>
    </row>
    <row r="21" spans="1:26" ht="12.75">
      <c r="A21" s="80" t="s">
        <v>93</v>
      </c>
      <c r="B21" s="33">
        <v>5</v>
      </c>
      <c r="C21" s="142" t="s">
        <v>133</v>
      </c>
      <c r="D21" s="32">
        <v>6</v>
      </c>
      <c r="E21" s="45" t="s">
        <v>281</v>
      </c>
      <c r="F21" s="33">
        <f>6-0.5</f>
        <v>5.5</v>
      </c>
      <c r="G21" s="40" t="s">
        <v>332</v>
      </c>
      <c r="H21" s="32">
        <f>5.5-0.5</f>
        <v>5</v>
      </c>
      <c r="I21" s="40" t="s">
        <v>207</v>
      </c>
      <c r="J21" s="33">
        <v>5</v>
      </c>
      <c r="K21" s="80" t="s">
        <v>227</v>
      </c>
      <c r="L21" s="32">
        <v>6</v>
      </c>
      <c r="M21" s="93" t="s">
        <v>63</v>
      </c>
      <c r="N21" s="146">
        <v>5.5</v>
      </c>
      <c r="O21" s="40" t="s">
        <v>463</v>
      </c>
      <c r="P21" s="153" t="s">
        <v>252</v>
      </c>
      <c r="Q21" s="160" t="s">
        <v>355</v>
      </c>
      <c r="R21" s="147" t="s">
        <v>252</v>
      </c>
      <c r="S21" s="40" t="s">
        <v>158</v>
      </c>
      <c r="T21" s="37">
        <v>6.5</v>
      </c>
      <c r="U21" s="45"/>
      <c r="V21" s="45"/>
      <c r="W21" s="45"/>
      <c r="X21" s="45"/>
      <c r="Y21" s="45"/>
      <c r="Z21" s="45"/>
    </row>
    <row r="22" spans="1:26" ht="12.75">
      <c r="A22" s="79" t="s">
        <v>96</v>
      </c>
      <c r="B22" s="29">
        <v>0.5</v>
      </c>
      <c r="C22" s="143" t="s">
        <v>325</v>
      </c>
      <c r="D22" s="38">
        <v>0</v>
      </c>
      <c r="E22" s="39" t="s">
        <v>153</v>
      </c>
      <c r="F22" s="342">
        <v>-0.5</v>
      </c>
      <c r="G22" s="39" t="s">
        <v>257</v>
      </c>
      <c r="H22" s="38">
        <v>0</v>
      </c>
      <c r="I22" s="39" t="s">
        <v>210</v>
      </c>
      <c r="J22" s="29">
        <v>1.5</v>
      </c>
      <c r="K22" s="79" t="s">
        <v>229</v>
      </c>
      <c r="L22" s="38">
        <v>-0.5</v>
      </c>
      <c r="M22" s="93" t="s">
        <v>97</v>
      </c>
      <c r="N22" s="146">
        <v>0.5</v>
      </c>
      <c r="O22" s="39" t="s">
        <v>249</v>
      </c>
      <c r="P22" s="154">
        <v>1</v>
      </c>
      <c r="Q22" s="159" t="s">
        <v>517</v>
      </c>
      <c r="R22" s="146">
        <v>0</v>
      </c>
      <c r="S22" s="39" t="s">
        <v>173</v>
      </c>
      <c r="T22" s="92">
        <v>0</v>
      </c>
      <c r="U22" s="45"/>
      <c r="V22" s="45"/>
      <c r="W22" s="45"/>
      <c r="X22" s="45"/>
      <c r="Y22" s="45"/>
      <c r="Z22" s="45"/>
    </row>
    <row r="23" spans="1:26" ht="12.75">
      <c r="A23" s="80"/>
      <c r="B23" s="356"/>
      <c r="C23" s="34"/>
      <c r="D23" s="32"/>
      <c r="E23" s="40"/>
      <c r="F23" s="33">
        <v>0</v>
      </c>
      <c r="G23" s="40"/>
      <c r="H23" s="32"/>
      <c r="I23" s="35"/>
      <c r="J23" s="33"/>
      <c r="K23" s="40"/>
      <c r="L23" s="32"/>
      <c r="M23" s="94"/>
      <c r="N23" s="147"/>
      <c r="O23" s="34"/>
      <c r="P23" s="153"/>
      <c r="Q23" s="160"/>
      <c r="R23" s="147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189">
        <f>B2+B3+B4+B5+B6+B7+B16+B9+B10+B11+B12+B13+B22</f>
        <v>63.5</v>
      </c>
      <c r="C24" s="17"/>
      <c r="D24" s="358">
        <f>D2+D3+D4+D5+D6+D7+D8+D9+D10+D11+D12+D13+D22</f>
        <v>67.5</v>
      </c>
      <c r="E24" s="17"/>
      <c r="F24" s="188">
        <f>F2+F3+F4+F5+F6+F18+F8+F9+F10+F11+F12+F13+F22</f>
        <v>68.5</v>
      </c>
      <c r="G24" s="17"/>
      <c r="H24" s="225">
        <f>H2+H3+H4+H5+H6+H7+H8+H9+H10+H11+H12+H16+H22</f>
        <v>73</v>
      </c>
      <c r="I24" s="26"/>
      <c r="J24" s="217">
        <f>J2+J3+J4+J5+J6+J7+J8+J9+J10+J11+J12+J13+J22</f>
        <v>83</v>
      </c>
      <c r="K24" s="17"/>
      <c r="L24" s="162">
        <f>L2+L3+L4+L5+L6+L7+L8+L9+L10+L11+L12+L13+L22</f>
        <v>76.5</v>
      </c>
      <c r="M24" s="68"/>
      <c r="N24" s="251">
        <f>N2+N3+N4+N5+N6+N7+N21+N9+N10+N11+N12+N13+N22</f>
        <v>68.5</v>
      </c>
      <c r="O24" s="17"/>
      <c r="P24" s="155">
        <f>P2+P3+P4+P5+P6+P18+P8+P9+P10+P11+P12+P13+P22</f>
        <v>83</v>
      </c>
      <c r="Q24" s="158"/>
      <c r="R24" s="274">
        <f>R2+R3+R4+R5+R6+R7+R8+R9+R10+R11+R12+R13+R22</f>
        <v>66.5</v>
      </c>
      <c r="S24" s="17"/>
      <c r="T24" s="61">
        <f>T2+T3+T4+T5+T6+T7+T8+T9+T10+T17+T18+T16+T22</f>
        <v>66.5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17"/>
      <c r="F25" s="145"/>
      <c r="G25" s="17"/>
      <c r="H25" s="18"/>
      <c r="I25" s="26"/>
      <c r="J25" s="77"/>
      <c r="K25" s="17"/>
      <c r="L25" s="18"/>
      <c r="M25" s="68"/>
      <c r="N25" s="150"/>
      <c r="O25" s="17"/>
      <c r="P25" s="156"/>
      <c r="Q25" s="158"/>
      <c r="R25" s="150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82"/>
      <c r="B26" s="43">
        <v>0</v>
      </c>
      <c r="C26" s="42"/>
      <c r="D26" s="170">
        <v>1</v>
      </c>
      <c r="E26" s="304"/>
      <c r="F26" s="84">
        <v>1</v>
      </c>
      <c r="G26" s="53"/>
      <c r="H26" s="168">
        <v>2</v>
      </c>
      <c r="I26" s="163"/>
      <c r="J26" s="41">
        <v>4</v>
      </c>
      <c r="K26" s="87"/>
      <c r="L26" s="164">
        <v>3</v>
      </c>
      <c r="M26" s="139"/>
      <c r="N26" s="140">
        <v>1</v>
      </c>
      <c r="O26" s="81"/>
      <c r="P26" s="157">
        <v>4</v>
      </c>
      <c r="Q26" s="97"/>
      <c r="R26" s="98">
        <v>1</v>
      </c>
      <c r="S26" s="62"/>
      <c r="T26" s="6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5.140625" style="0" customWidth="1"/>
    <col min="3" max="3" width="14.421875" style="0" bestFit="1" customWidth="1"/>
    <col min="4" max="4" width="5.00390625" style="0" bestFit="1" customWidth="1"/>
    <col min="5" max="5" width="13.28125" style="0" bestFit="1" customWidth="1"/>
    <col min="6" max="6" width="5.00390625" style="0" customWidth="1"/>
    <col min="7" max="7" width="11.7109375" style="0" bestFit="1" customWidth="1"/>
    <col min="8" max="8" width="4.8515625" style="0" bestFit="1" customWidth="1"/>
    <col min="9" max="9" width="12.421875" style="0" bestFit="1" customWidth="1"/>
    <col min="10" max="10" width="4.8515625" style="0" bestFit="1" customWidth="1"/>
    <col min="11" max="11" width="13.421875" style="0" bestFit="1" customWidth="1"/>
    <col min="12" max="12" width="4.7109375" style="0" bestFit="1" customWidth="1"/>
    <col min="13" max="13" width="12.421875" style="0" customWidth="1"/>
    <col min="14" max="14" width="4.8515625" style="0" bestFit="1" customWidth="1"/>
    <col min="15" max="15" width="14.57421875" style="0" bestFit="1" customWidth="1"/>
    <col min="16" max="16" width="4.8515625" style="0" bestFit="1" customWidth="1"/>
    <col min="17" max="17" width="11.7109375" style="0" bestFit="1" customWidth="1"/>
    <col min="18" max="18" width="4.8515625" style="0" bestFit="1" customWidth="1"/>
    <col min="19" max="19" width="12.57421875" style="0" bestFit="1" customWidth="1"/>
    <col min="20" max="20" width="4.8515625" style="0" bestFit="1" customWidth="1"/>
  </cols>
  <sheetData>
    <row r="1" spans="1:26" ht="13.5" thickBot="1">
      <c r="A1" s="455" t="s">
        <v>54</v>
      </c>
      <c r="B1" s="456"/>
      <c r="C1" s="471" t="s">
        <v>370</v>
      </c>
      <c r="D1" s="472"/>
      <c r="E1" s="467" t="s">
        <v>58</v>
      </c>
      <c r="F1" s="468"/>
      <c r="G1" s="457" t="s">
        <v>56</v>
      </c>
      <c r="H1" s="458"/>
      <c r="I1" s="465" t="s">
        <v>525</v>
      </c>
      <c r="J1" s="466"/>
      <c r="K1" s="463" t="s">
        <v>55</v>
      </c>
      <c r="L1" s="464"/>
      <c r="M1" s="459" t="s">
        <v>61</v>
      </c>
      <c r="N1" s="460"/>
      <c r="O1" s="473" t="s">
        <v>372</v>
      </c>
      <c r="P1" s="474"/>
      <c r="Q1" s="469" t="s">
        <v>504</v>
      </c>
      <c r="R1" s="470"/>
      <c r="S1" s="461" t="s">
        <v>323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347"/>
      <c r="C2" s="17"/>
      <c r="D2" s="18"/>
      <c r="E2" s="26"/>
      <c r="F2" s="348"/>
      <c r="G2" s="17"/>
      <c r="H2" s="161"/>
      <c r="I2" s="26"/>
      <c r="J2" s="347"/>
      <c r="K2" s="17"/>
      <c r="L2" s="18"/>
      <c r="M2" s="158"/>
      <c r="N2" s="353"/>
      <c r="O2" s="17"/>
      <c r="P2" s="18"/>
      <c r="Q2" s="17"/>
      <c r="R2" s="353"/>
      <c r="S2" s="68"/>
      <c r="T2" s="201"/>
      <c r="U2" s="45"/>
      <c r="V2" s="45"/>
      <c r="W2" s="45"/>
      <c r="X2" s="45"/>
      <c r="Y2" s="45"/>
      <c r="Z2" s="45"/>
    </row>
    <row r="3" spans="1:26" ht="12.75">
      <c r="A3" s="39" t="s">
        <v>117</v>
      </c>
      <c r="B3" s="27">
        <f>4.5-1</f>
        <v>3.5</v>
      </c>
      <c r="C3" s="39" t="s">
        <v>174</v>
      </c>
      <c r="D3" s="28">
        <f>6.5-1</f>
        <v>5.5</v>
      </c>
      <c r="E3" s="39" t="s">
        <v>475</v>
      </c>
      <c r="F3" s="27">
        <f>6-1</f>
        <v>5</v>
      </c>
      <c r="G3" s="39" t="s">
        <v>361</v>
      </c>
      <c r="H3" s="38">
        <f>7-1</f>
        <v>6</v>
      </c>
      <c r="I3" s="1" t="s">
        <v>264</v>
      </c>
      <c r="J3" s="27">
        <f>6-1-1</f>
        <v>4</v>
      </c>
      <c r="K3" s="1" t="s">
        <v>301</v>
      </c>
      <c r="L3" s="38">
        <f>7+1</f>
        <v>8</v>
      </c>
      <c r="M3" s="159" t="s">
        <v>98</v>
      </c>
      <c r="N3" s="146" t="s">
        <v>254</v>
      </c>
      <c r="O3" s="39" t="s">
        <v>192</v>
      </c>
      <c r="P3" s="28">
        <f>5.5-1-1-1</f>
        <v>2.5</v>
      </c>
      <c r="Q3" s="39" t="s">
        <v>268</v>
      </c>
      <c r="R3" s="27" t="s">
        <v>254</v>
      </c>
      <c r="S3" s="93" t="s">
        <v>62</v>
      </c>
      <c r="T3" s="146">
        <f>5.5+1</f>
        <v>6.5</v>
      </c>
      <c r="U3" s="45"/>
      <c r="V3" s="45"/>
      <c r="W3" s="45"/>
      <c r="X3" s="45"/>
      <c r="Y3" s="45"/>
      <c r="Z3" s="45"/>
    </row>
    <row r="4" spans="1:26" ht="12.75">
      <c r="A4" s="39" t="s">
        <v>483</v>
      </c>
      <c r="B4" s="27">
        <v>6.5</v>
      </c>
      <c r="C4" s="39" t="s">
        <v>177</v>
      </c>
      <c r="D4" s="28">
        <v>4</v>
      </c>
      <c r="E4" s="39" t="s">
        <v>508</v>
      </c>
      <c r="F4" s="27">
        <v>6</v>
      </c>
      <c r="G4" s="39" t="s">
        <v>278</v>
      </c>
      <c r="H4" s="38">
        <v>6</v>
      </c>
      <c r="I4" s="1" t="s">
        <v>308</v>
      </c>
      <c r="J4" s="27">
        <v>6</v>
      </c>
      <c r="K4" s="1" t="s">
        <v>137</v>
      </c>
      <c r="L4" s="38">
        <v>7</v>
      </c>
      <c r="M4" s="159" t="s">
        <v>451</v>
      </c>
      <c r="N4" s="146">
        <v>7.5</v>
      </c>
      <c r="O4" s="39" t="s">
        <v>195</v>
      </c>
      <c r="P4" s="28">
        <v>6</v>
      </c>
      <c r="Q4" s="39" t="s">
        <v>156</v>
      </c>
      <c r="R4" s="27">
        <v>6.5</v>
      </c>
      <c r="S4" s="93" t="s">
        <v>63</v>
      </c>
      <c r="T4" s="146">
        <v>7</v>
      </c>
      <c r="U4" s="45"/>
      <c r="V4" s="45"/>
      <c r="W4" s="45"/>
      <c r="X4" s="45"/>
      <c r="Y4" s="45"/>
      <c r="Z4" s="45"/>
    </row>
    <row r="5" spans="1:26" ht="12.75">
      <c r="A5" s="39" t="s">
        <v>118</v>
      </c>
      <c r="B5" s="48">
        <v>6.5</v>
      </c>
      <c r="C5" s="39" t="s">
        <v>175</v>
      </c>
      <c r="D5" s="28">
        <f>7.5-0.5</f>
        <v>7</v>
      </c>
      <c r="E5" s="39" t="s">
        <v>213</v>
      </c>
      <c r="F5" s="27">
        <v>6.5</v>
      </c>
      <c r="G5" s="39" t="s">
        <v>305</v>
      </c>
      <c r="H5" s="38">
        <v>6.5</v>
      </c>
      <c r="I5" s="1" t="s">
        <v>232</v>
      </c>
      <c r="J5" s="27" t="s">
        <v>254</v>
      </c>
      <c r="K5" s="1" t="s">
        <v>138</v>
      </c>
      <c r="L5" s="38">
        <v>6</v>
      </c>
      <c r="M5" s="159" t="s">
        <v>100</v>
      </c>
      <c r="N5" s="146">
        <v>5.5</v>
      </c>
      <c r="O5" s="39" t="s">
        <v>209</v>
      </c>
      <c r="P5" s="28">
        <v>5.5</v>
      </c>
      <c r="Q5" s="39" t="s">
        <v>167</v>
      </c>
      <c r="R5" s="27">
        <v>6</v>
      </c>
      <c r="S5" s="93" t="s">
        <v>285</v>
      </c>
      <c r="T5" s="146">
        <f>5.5-0.5</f>
        <v>5</v>
      </c>
      <c r="U5" s="45"/>
      <c r="V5" s="45"/>
      <c r="W5" s="45"/>
      <c r="X5" s="45"/>
      <c r="Y5" s="45"/>
      <c r="Z5" s="45"/>
    </row>
    <row r="6" spans="1:26" ht="12.75">
      <c r="A6" s="39" t="s">
        <v>120</v>
      </c>
      <c r="B6" s="27">
        <v>5</v>
      </c>
      <c r="C6" s="39" t="s">
        <v>190</v>
      </c>
      <c r="D6" s="28">
        <f>5.5-0.5</f>
        <v>5</v>
      </c>
      <c r="E6" s="39" t="s">
        <v>358</v>
      </c>
      <c r="F6" s="27">
        <f>6.5-0.5</f>
        <v>6</v>
      </c>
      <c r="G6" s="39" t="s">
        <v>90</v>
      </c>
      <c r="H6" s="38">
        <v>6</v>
      </c>
      <c r="I6" s="1" t="s">
        <v>243</v>
      </c>
      <c r="J6" s="27">
        <f>6.5-0.5</f>
        <v>6</v>
      </c>
      <c r="K6" s="1" t="s">
        <v>152</v>
      </c>
      <c r="L6" s="38" t="s">
        <v>254</v>
      </c>
      <c r="M6" s="159" t="s">
        <v>99</v>
      </c>
      <c r="N6" s="146">
        <v>5</v>
      </c>
      <c r="O6" s="39" t="s">
        <v>193</v>
      </c>
      <c r="P6" s="28">
        <v>5</v>
      </c>
      <c r="Q6" s="39" t="s">
        <v>349</v>
      </c>
      <c r="R6" s="27">
        <v>6</v>
      </c>
      <c r="S6" s="93" t="s">
        <v>65</v>
      </c>
      <c r="T6" s="146">
        <f>6-0.5</f>
        <v>5.5</v>
      </c>
      <c r="U6" s="45"/>
      <c r="V6" s="45"/>
      <c r="W6" s="45"/>
      <c r="X6" s="45"/>
      <c r="Y6" s="45"/>
      <c r="Z6" s="45"/>
    </row>
    <row r="7" spans="1:26" ht="12.75">
      <c r="A7" s="39" t="s">
        <v>122</v>
      </c>
      <c r="B7" s="27">
        <v>5.5</v>
      </c>
      <c r="C7" s="39" t="s">
        <v>188</v>
      </c>
      <c r="D7" s="28">
        <v>5.5</v>
      </c>
      <c r="E7" s="39" t="s">
        <v>215</v>
      </c>
      <c r="F7" s="27">
        <f>7+3</f>
        <v>10</v>
      </c>
      <c r="G7" s="39" t="s">
        <v>82</v>
      </c>
      <c r="H7" s="38">
        <v>6</v>
      </c>
      <c r="I7" s="1" t="s">
        <v>309</v>
      </c>
      <c r="J7" s="27">
        <f>5-0.5</f>
        <v>4.5</v>
      </c>
      <c r="K7" s="1" t="s">
        <v>142</v>
      </c>
      <c r="L7" s="38">
        <v>7</v>
      </c>
      <c r="M7" s="159" t="s">
        <v>110</v>
      </c>
      <c r="N7" s="146">
        <v>5.5</v>
      </c>
      <c r="O7" s="39" t="s">
        <v>194</v>
      </c>
      <c r="P7" s="28">
        <v>6</v>
      </c>
      <c r="Q7" s="39" t="s">
        <v>158</v>
      </c>
      <c r="R7" s="27">
        <f>4.5-0.5</f>
        <v>4</v>
      </c>
      <c r="S7" s="93" t="s">
        <v>327</v>
      </c>
      <c r="T7" s="146">
        <f>7+3-0.5</f>
        <v>9.5</v>
      </c>
      <c r="U7" s="45"/>
      <c r="V7" s="45"/>
      <c r="W7" s="45"/>
      <c r="X7" s="45"/>
      <c r="Y7" s="45"/>
      <c r="Z7" s="45"/>
    </row>
    <row r="8" spans="1:26" ht="12.75">
      <c r="A8" s="39" t="s">
        <v>121</v>
      </c>
      <c r="B8" s="27">
        <v>6.5</v>
      </c>
      <c r="C8" s="39" t="s">
        <v>362</v>
      </c>
      <c r="D8" s="28">
        <v>5.5</v>
      </c>
      <c r="E8" s="39" t="s">
        <v>216</v>
      </c>
      <c r="F8" s="27">
        <v>6.5</v>
      </c>
      <c r="G8" s="39" t="s">
        <v>83</v>
      </c>
      <c r="H8" s="38">
        <v>6</v>
      </c>
      <c r="I8" s="1" t="s">
        <v>236</v>
      </c>
      <c r="J8" s="27">
        <v>6.5</v>
      </c>
      <c r="K8" s="1" t="s">
        <v>143</v>
      </c>
      <c r="L8" s="38">
        <v>5</v>
      </c>
      <c r="M8" s="159" t="s">
        <v>105</v>
      </c>
      <c r="N8" s="146">
        <v>7</v>
      </c>
      <c r="O8" s="39" t="s">
        <v>314</v>
      </c>
      <c r="P8" s="28">
        <v>6.5</v>
      </c>
      <c r="Q8" s="39" t="s">
        <v>295</v>
      </c>
      <c r="R8" s="27">
        <f>6-0.5</f>
        <v>5.5</v>
      </c>
      <c r="S8" s="93" t="s">
        <v>70</v>
      </c>
      <c r="T8" s="146">
        <f>6+3</f>
        <v>9</v>
      </c>
      <c r="U8" s="45"/>
      <c r="V8" s="45"/>
      <c r="W8" s="45"/>
      <c r="X8" s="45"/>
      <c r="Y8" s="45"/>
      <c r="Z8" s="45"/>
    </row>
    <row r="9" spans="1:26" ht="12.75">
      <c r="A9" s="39" t="s">
        <v>124</v>
      </c>
      <c r="B9" s="27">
        <v>6.5</v>
      </c>
      <c r="C9" s="39" t="s">
        <v>187</v>
      </c>
      <c r="D9" s="28">
        <v>5.5</v>
      </c>
      <c r="E9" s="39" t="s">
        <v>217</v>
      </c>
      <c r="F9" s="27">
        <f>6.5+3</f>
        <v>9.5</v>
      </c>
      <c r="G9" s="39" t="s">
        <v>84</v>
      </c>
      <c r="H9" s="38">
        <v>6</v>
      </c>
      <c r="I9" s="1" t="s">
        <v>238</v>
      </c>
      <c r="J9" s="27">
        <v>6.5</v>
      </c>
      <c r="K9" s="1" t="s">
        <v>141</v>
      </c>
      <c r="L9" s="38">
        <v>7</v>
      </c>
      <c r="M9" s="159" t="s">
        <v>112</v>
      </c>
      <c r="N9" s="146">
        <v>6</v>
      </c>
      <c r="O9" s="39" t="s">
        <v>199</v>
      </c>
      <c r="P9" s="28">
        <v>6</v>
      </c>
      <c r="Q9" s="39" t="s">
        <v>296</v>
      </c>
      <c r="R9" s="27">
        <v>5.5</v>
      </c>
      <c r="S9" s="93" t="s">
        <v>292</v>
      </c>
      <c r="T9" s="146">
        <f>6.5-0.5</f>
        <v>6</v>
      </c>
      <c r="U9" s="45"/>
      <c r="V9" s="45"/>
      <c r="W9" s="45"/>
      <c r="X9" s="45"/>
      <c r="Y9" s="45"/>
      <c r="Z9" s="45"/>
    </row>
    <row r="10" spans="1:26" ht="12.75">
      <c r="A10" s="39" t="s">
        <v>123</v>
      </c>
      <c r="B10" s="27">
        <v>6.5</v>
      </c>
      <c r="C10" s="39" t="s">
        <v>181</v>
      </c>
      <c r="D10" s="28">
        <v>5</v>
      </c>
      <c r="E10" s="39" t="s">
        <v>226</v>
      </c>
      <c r="F10" s="27" t="s">
        <v>254</v>
      </c>
      <c r="G10" s="39" t="s">
        <v>482</v>
      </c>
      <c r="H10" s="38" t="s">
        <v>254</v>
      </c>
      <c r="I10" s="1" t="s">
        <v>246</v>
      </c>
      <c r="J10" s="27">
        <v>5.5</v>
      </c>
      <c r="K10" s="1" t="s">
        <v>179</v>
      </c>
      <c r="L10" s="38">
        <v>6</v>
      </c>
      <c r="M10" s="159" t="s">
        <v>113</v>
      </c>
      <c r="N10" s="146">
        <v>6.5</v>
      </c>
      <c r="O10" s="39" t="s">
        <v>197</v>
      </c>
      <c r="P10" s="28">
        <f>6.5-0.5</f>
        <v>6</v>
      </c>
      <c r="Q10" s="39" t="s">
        <v>159</v>
      </c>
      <c r="R10" s="27">
        <v>6.5</v>
      </c>
      <c r="S10" s="93" t="s">
        <v>69</v>
      </c>
      <c r="T10" s="146">
        <v>5.5</v>
      </c>
      <c r="U10" s="45"/>
      <c r="V10" s="45"/>
      <c r="W10" s="45"/>
      <c r="X10" s="45"/>
      <c r="Y10" s="45"/>
      <c r="Z10" s="45"/>
    </row>
    <row r="11" spans="1:26" ht="12.75">
      <c r="A11" s="39" t="s">
        <v>344</v>
      </c>
      <c r="B11" s="27">
        <v>6</v>
      </c>
      <c r="C11" s="39" t="s">
        <v>341</v>
      </c>
      <c r="D11" s="28">
        <f>6.5+3</f>
        <v>9.5</v>
      </c>
      <c r="E11" s="39" t="s">
        <v>219</v>
      </c>
      <c r="F11" s="27">
        <v>5</v>
      </c>
      <c r="G11" s="39" t="s">
        <v>279</v>
      </c>
      <c r="H11" s="38">
        <v>5.5</v>
      </c>
      <c r="I11" s="1" t="s">
        <v>239</v>
      </c>
      <c r="J11" s="27">
        <v>5.5</v>
      </c>
      <c r="K11" s="1" t="s">
        <v>145</v>
      </c>
      <c r="L11" s="38">
        <f>6.5+3</f>
        <v>9.5</v>
      </c>
      <c r="M11" s="159" t="s">
        <v>108</v>
      </c>
      <c r="N11" s="146">
        <v>6</v>
      </c>
      <c r="O11" s="39" t="s">
        <v>290</v>
      </c>
      <c r="P11" s="28">
        <v>6.5</v>
      </c>
      <c r="Q11" s="39" t="s">
        <v>162</v>
      </c>
      <c r="R11" s="27">
        <f>7+3</f>
        <v>10</v>
      </c>
      <c r="S11" s="93" t="s">
        <v>250</v>
      </c>
      <c r="T11" s="146">
        <f>6.5+3</f>
        <v>9.5</v>
      </c>
      <c r="U11" s="45"/>
      <c r="V11" s="45"/>
      <c r="W11" s="45"/>
      <c r="X11" s="45"/>
      <c r="Y11" s="45"/>
      <c r="Z11" s="45"/>
    </row>
    <row r="12" spans="1:26" ht="12.75">
      <c r="A12" s="39" t="s">
        <v>127</v>
      </c>
      <c r="B12" s="27">
        <f>7+3-0.5</f>
        <v>9.5</v>
      </c>
      <c r="C12" s="39" t="s">
        <v>184</v>
      </c>
      <c r="D12" s="28">
        <v>7</v>
      </c>
      <c r="E12" s="39" t="s">
        <v>220</v>
      </c>
      <c r="F12" s="27">
        <v>5</v>
      </c>
      <c r="G12" s="39" t="s">
        <v>88</v>
      </c>
      <c r="H12" s="38">
        <v>5.5</v>
      </c>
      <c r="I12" s="1" t="s">
        <v>265</v>
      </c>
      <c r="J12" s="27">
        <f>6+2</f>
        <v>8</v>
      </c>
      <c r="K12" s="1" t="s">
        <v>147</v>
      </c>
      <c r="L12" s="38">
        <v>6</v>
      </c>
      <c r="M12" s="159" t="s">
        <v>107</v>
      </c>
      <c r="N12" s="146">
        <v>7</v>
      </c>
      <c r="O12" s="39" t="s">
        <v>282</v>
      </c>
      <c r="P12" s="28" t="s">
        <v>254</v>
      </c>
      <c r="Q12" s="39" t="s">
        <v>271</v>
      </c>
      <c r="R12" s="27">
        <v>5</v>
      </c>
      <c r="S12" s="93" t="s">
        <v>71</v>
      </c>
      <c r="T12" s="146">
        <f>8+3+3+3</f>
        <v>17</v>
      </c>
      <c r="U12" s="45"/>
      <c r="V12" s="45"/>
      <c r="W12" s="45"/>
      <c r="X12" s="45"/>
      <c r="Y12" s="45"/>
      <c r="Z12" s="45"/>
    </row>
    <row r="13" spans="1:26" ht="12.75">
      <c r="A13" s="39" t="s">
        <v>489</v>
      </c>
      <c r="B13" s="27">
        <f>6-0.5</f>
        <v>5.5</v>
      </c>
      <c r="C13" s="39" t="s">
        <v>182</v>
      </c>
      <c r="D13" s="28">
        <v>5</v>
      </c>
      <c r="E13" s="39" t="s">
        <v>227</v>
      </c>
      <c r="F13" s="27">
        <f>7+3+3</f>
        <v>13</v>
      </c>
      <c r="G13" s="39" t="s">
        <v>280</v>
      </c>
      <c r="H13" s="38">
        <v>5</v>
      </c>
      <c r="I13" s="1" t="s">
        <v>248</v>
      </c>
      <c r="J13" s="27">
        <v>6.5</v>
      </c>
      <c r="K13" s="1" t="s">
        <v>300</v>
      </c>
      <c r="L13" s="38">
        <v>5.5</v>
      </c>
      <c r="M13" s="159" t="s">
        <v>106</v>
      </c>
      <c r="N13" s="146">
        <f>8+3+2</f>
        <v>13</v>
      </c>
      <c r="O13" s="39" t="s">
        <v>201</v>
      </c>
      <c r="P13" s="28">
        <f>6+2</f>
        <v>8</v>
      </c>
      <c r="Q13" s="39" t="s">
        <v>165</v>
      </c>
      <c r="R13" s="27" t="s">
        <v>254</v>
      </c>
      <c r="S13" s="93" t="s">
        <v>329</v>
      </c>
      <c r="T13" s="146">
        <f>8+3+3+3-0.5</f>
        <v>16.5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0"/>
      <c r="D14" s="31"/>
      <c r="E14" s="40"/>
      <c r="F14" s="30"/>
      <c r="G14" s="40"/>
      <c r="H14" s="32"/>
      <c r="I14" s="45"/>
      <c r="J14" s="30"/>
      <c r="K14" s="45"/>
      <c r="L14" s="32"/>
      <c r="M14" s="160"/>
      <c r="N14" s="147"/>
      <c r="O14" s="40"/>
      <c r="P14" s="31"/>
      <c r="Q14" s="40"/>
      <c r="R14" s="30"/>
      <c r="S14" s="94"/>
      <c r="T14" s="147"/>
      <c r="U14" s="45"/>
      <c r="V14" s="45"/>
      <c r="W14" s="45"/>
      <c r="X14" s="45"/>
      <c r="Y14" s="45"/>
      <c r="Z14" s="45"/>
    </row>
    <row r="15" spans="1:26" ht="12.75">
      <c r="A15" s="142" t="s">
        <v>128</v>
      </c>
      <c r="B15" s="33" t="s">
        <v>252</v>
      </c>
      <c r="C15" s="40" t="s">
        <v>274</v>
      </c>
      <c r="D15" s="31" t="s">
        <v>252</v>
      </c>
      <c r="E15" s="40" t="s">
        <v>211</v>
      </c>
      <c r="F15" s="30" t="s">
        <v>252</v>
      </c>
      <c r="G15" s="40" t="s">
        <v>306</v>
      </c>
      <c r="H15" s="32">
        <f>5.5-1-1-1-1</f>
        <v>1.5</v>
      </c>
      <c r="I15" s="45" t="s">
        <v>231</v>
      </c>
      <c r="J15" s="30" t="s">
        <v>252</v>
      </c>
      <c r="K15" s="45" t="s">
        <v>146</v>
      </c>
      <c r="L15" s="32" t="s">
        <v>252</v>
      </c>
      <c r="M15" s="159" t="s">
        <v>297</v>
      </c>
      <c r="N15" s="146">
        <f>6-1-1-1</f>
        <v>3</v>
      </c>
      <c r="O15" s="40" t="s">
        <v>283</v>
      </c>
      <c r="P15" s="31">
        <f>5.5-1-1-1</f>
        <v>2.5</v>
      </c>
      <c r="Q15" s="39" t="s">
        <v>166</v>
      </c>
      <c r="R15" s="27">
        <f>6+1</f>
        <v>7</v>
      </c>
      <c r="S15" s="94" t="s">
        <v>72</v>
      </c>
      <c r="T15" s="147" t="s">
        <v>252</v>
      </c>
      <c r="U15" s="45"/>
      <c r="V15" s="45"/>
      <c r="W15" s="45"/>
      <c r="X15" s="45"/>
      <c r="Y15" s="45"/>
      <c r="Z15" s="45"/>
    </row>
    <row r="16" spans="1:26" ht="12.75">
      <c r="A16" s="142" t="s">
        <v>126</v>
      </c>
      <c r="B16" s="33">
        <v>6</v>
      </c>
      <c r="C16" s="40" t="s">
        <v>255</v>
      </c>
      <c r="D16" s="31">
        <v>6</v>
      </c>
      <c r="E16" s="40" t="s">
        <v>464</v>
      </c>
      <c r="F16" s="30">
        <v>5.5</v>
      </c>
      <c r="G16" s="40" t="s">
        <v>80</v>
      </c>
      <c r="H16" s="32">
        <v>5</v>
      </c>
      <c r="I16" s="1" t="s">
        <v>365</v>
      </c>
      <c r="J16" s="27">
        <f>5.5-0.5</f>
        <v>5</v>
      </c>
      <c r="K16" s="45" t="s">
        <v>144</v>
      </c>
      <c r="L16" s="32">
        <v>6.5</v>
      </c>
      <c r="M16" s="160" t="s">
        <v>369</v>
      </c>
      <c r="N16" s="147">
        <f>6-0.5</f>
        <v>5.5</v>
      </c>
      <c r="O16" s="39" t="s">
        <v>196</v>
      </c>
      <c r="P16" s="28">
        <v>6</v>
      </c>
      <c r="Q16" s="40" t="s">
        <v>163</v>
      </c>
      <c r="R16" s="30" t="s">
        <v>252</v>
      </c>
      <c r="S16" s="121" t="s">
        <v>371</v>
      </c>
      <c r="T16" s="148">
        <f>6-0.5</f>
        <v>5.5</v>
      </c>
      <c r="U16" s="45"/>
      <c r="V16" s="45"/>
      <c r="W16" s="45"/>
      <c r="X16" s="45"/>
      <c r="Y16" s="45"/>
      <c r="Z16" s="45"/>
    </row>
    <row r="17" spans="1:26" ht="12.75">
      <c r="A17" s="142" t="s">
        <v>134</v>
      </c>
      <c r="B17" s="33">
        <v>5.5</v>
      </c>
      <c r="C17" s="40" t="s">
        <v>180</v>
      </c>
      <c r="D17" s="31">
        <v>5.5</v>
      </c>
      <c r="E17" s="40" t="s">
        <v>224</v>
      </c>
      <c r="F17" s="30">
        <v>6.5</v>
      </c>
      <c r="G17" s="40" t="s">
        <v>79</v>
      </c>
      <c r="H17" s="32">
        <v>6</v>
      </c>
      <c r="I17" s="45" t="s">
        <v>234</v>
      </c>
      <c r="J17" s="30">
        <f>6-0.5</f>
        <v>5.5</v>
      </c>
      <c r="K17" s="45" t="s">
        <v>148</v>
      </c>
      <c r="L17" s="32">
        <v>6</v>
      </c>
      <c r="M17" s="178" t="s">
        <v>103</v>
      </c>
      <c r="N17" s="148">
        <v>6</v>
      </c>
      <c r="O17" s="40" t="s">
        <v>198</v>
      </c>
      <c r="P17" s="32" t="s">
        <v>252</v>
      </c>
      <c r="Q17" s="40" t="s">
        <v>366</v>
      </c>
      <c r="R17" s="30" t="s">
        <v>253</v>
      </c>
      <c r="S17" s="94" t="s">
        <v>75</v>
      </c>
      <c r="T17" s="147">
        <f>6-1.5</f>
        <v>4.5</v>
      </c>
      <c r="U17" s="45"/>
      <c r="V17" s="45"/>
      <c r="W17" s="45"/>
      <c r="X17" s="45"/>
      <c r="Y17" s="45"/>
      <c r="Z17" s="45"/>
    </row>
    <row r="18" spans="1:26" ht="12.75">
      <c r="A18" s="142" t="s">
        <v>133</v>
      </c>
      <c r="B18" s="33">
        <f>5.5-0.5</f>
        <v>5</v>
      </c>
      <c r="C18" s="40" t="s">
        <v>481</v>
      </c>
      <c r="D18" s="31">
        <f>6-0.5</f>
        <v>5.5</v>
      </c>
      <c r="E18" s="40" t="s">
        <v>225</v>
      </c>
      <c r="F18" s="30" t="s">
        <v>252</v>
      </c>
      <c r="G18" s="40" t="s">
        <v>526</v>
      </c>
      <c r="H18" s="32" t="s">
        <v>252</v>
      </c>
      <c r="I18" s="45" t="s">
        <v>235</v>
      </c>
      <c r="J18" s="33" t="s">
        <v>252</v>
      </c>
      <c r="K18" s="357" t="s">
        <v>149</v>
      </c>
      <c r="L18" s="32">
        <v>6</v>
      </c>
      <c r="M18" s="160" t="s">
        <v>354</v>
      </c>
      <c r="N18" s="147" t="s">
        <v>253</v>
      </c>
      <c r="O18" s="40" t="s">
        <v>206</v>
      </c>
      <c r="P18" s="32">
        <v>6</v>
      </c>
      <c r="Q18" s="39" t="s">
        <v>171</v>
      </c>
      <c r="R18" s="27">
        <v>7</v>
      </c>
      <c r="S18" s="121" t="s">
        <v>251</v>
      </c>
      <c r="T18" s="148">
        <f>6-0.5</f>
        <v>5.5</v>
      </c>
      <c r="U18" s="45"/>
      <c r="V18" s="45"/>
      <c r="W18" s="45"/>
      <c r="X18" s="45"/>
      <c r="Y18" s="45"/>
      <c r="Z18" s="45"/>
    </row>
    <row r="19" spans="1:26" ht="12.75">
      <c r="A19" s="142" t="s">
        <v>276</v>
      </c>
      <c r="B19" s="33">
        <f>6-0.5</f>
        <v>5.5</v>
      </c>
      <c r="C19" s="40" t="s">
        <v>176</v>
      </c>
      <c r="D19" s="32">
        <v>6</v>
      </c>
      <c r="E19" s="39" t="s">
        <v>357</v>
      </c>
      <c r="F19" s="27">
        <v>6</v>
      </c>
      <c r="G19" s="39" t="s">
        <v>92</v>
      </c>
      <c r="H19" s="38">
        <v>5</v>
      </c>
      <c r="I19" s="45" t="s">
        <v>318</v>
      </c>
      <c r="J19" s="33" t="s">
        <v>252</v>
      </c>
      <c r="K19" s="45" t="s">
        <v>343</v>
      </c>
      <c r="L19" s="32">
        <v>6</v>
      </c>
      <c r="M19" s="178" t="s">
        <v>114</v>
      </c>
      <c r="N19" s="148">
        <v>5.5</v>
      </c>
      <c r="O19" s="40" t="s">
        <v>335</v>
      </c>
      <c r="P19" s="32">
        <f>6-0.5</f>
        <v>5.5</v>
      </c>
      <c r="Q19" s="40" t="s">
        <v>172</v>
      </c>
      <c r="R19" s="33">
        <v>6.5</v>
      </c>
      <c r="S19" s="94" t="s">
        <v>73</v>
      </c>
      <c r="T19" s="147">
        <v>6.5</v>
      </c>
      <c r="U19" s="45"/>
      <c r="V19" s="45"/>
      <c r="W19" s="45"/>
      <c r="X19" s="45"/>
      <c r="Y19" s="45"/>
      <c r="Z19" s="45"/>
    </row>
    <row r="20" spans="1:26" ht="12.75">
      <c r="A20" s="142" t="s">
        <v>119</v>
      </c>
      <c r="B20" s="33" t="s">
        <v>253</v>
      </c>
      <c r="C20" s="40" t="s">
        <v>191</v>
      </c>
      <c r="D20" s="37">
        <v>5.5</v>
      </c>
      <c r="E20" s="40" t="s">
        <v>228</v>
      </c>
      <c r="F20" s="30">
        <v>6</v>
      </c>
      <c r="G20" s="40" t="s">
        <v>85</v>
      </c>
      <c r="H20" s="32">
        <v>5</v>
      </c>
      <c r="I20" s="45" t="s">
        <v>263</v>
      </c>
      <c r="J20" s="33">
        <v>7</v>
      </c>
      <c r="K20" s="1" t="s">
        <v>139</v>
      </c>
      <c r="L20" s="38">
        <v>6</v>
      </c>
      <c r="M20" s="160" t="s">
        <v>115</v>
      </c>
      <c r="N20" s="147" t="s">
        <v>253</v>
      </c>
      <c r="O20" s="40" t="s">
        <v>207</v>
      </c>
      <c r="P20" s="32">
        <v>6</v>
      </c>
      <c r="Q20" s="40" t="s">
        <v>294</v>
      </c>
      <c r="R20" s="33">
        <v>5</v>
      </c>
      <c r="S20" s="121" t="s">
        <v>328</v>
      </c>
      <c r="T20" s="148">
        <v>6</v>
      </c>
      <c r="U20" s="45"/>
      <c r="V20" s="45"/>
      <c r="W20" s="45"/>
      <c r="X20" s="45"/>
      <c r="Y20" s="45"/>
      <c r="Z20" s="45"/>
    </row>
    <row r="21" spans="1:26" ht="12.75">
      <c r="A21" s="142" t="s">
        <v>267</v>
      </c>
      <c r="B21" s="33">
        <v>6</v>
      </c>
      <c r="C21" s="40" t="s">
        <v>275</v>
      </c>
      <c r="D21" s="32">
        <f>7-0.5</f>
        <v>6.5</v>
      </c>
      <c r="E21" s="40" t="s">
        <v>221</v>
      </c>
      <c r="F21" s="33">
        <v>6</v>
      </c>
      <c r="G21" s="40" t="s">
        <v>86</v>
      </c>
      <c r="H21" s="32">
        <v>6</v>
      </c>
      <c r="I21" s="45" t="s">
        <v>463</v>
      </c>
      <c r="J21" s="33" t="s">
        <v>252</v>
      </c>
      <c r="K21" s="45" t="s">
        <v>303</v>
      </c>
      <c r="L21" s="32">
        <v>6.5</v>
      </c>
      <c r="M21" s="160" t="s">
        <v>299</v>
      </c>
      <c r="N21" s="147">
        <v>6.5</v>
      </c>
      <c r="O21" s="40" t="s">
        <v>347</v>
      </c>
      <c r="P21" s="32" t="s">
        <v>252</v>
      </c>
      <c r="Q21" s="40" t="s">
        <v>168</v>
      </c>
      <c r="R21" s="33" t="s">
        <v>252</v>
      </c>
      <c r="S21" s="94" t="s">
        <v>355</v>
      </c>
      <c r="T21" s="147" t="s">
        <v>252</v>
      </c>
      <c r="U21" s="45"/>
      <c r="V21" s="45"/>
      <c r="W21" s="45"/>
      <c r="X21" s="45"/>
      <c r="Y21" s="45"/>
      <c r="Z21" s="45"/>
    </row>
    <row r="22" spans="1:26" ht="12.75">
      <c r="A22" s="143" t="s">
        <v>325</v>
      </c>
      <c r="B22" s="29">
        <v>1</v>
      </c>
      <c r="C22" s="39" t="s">
        <v>257</v>
      </c>
      <c r="D22" s="38">
        <v>1</v>
      </c>
      <c r="E22" s="39" t="s">
        <v>229</v>
      </c>
      <c r="F22" s="29">
        <v>1.5</v>
      </c>
      <c r="G22" s="39" t="s">
        <v>96</v>
      </c>
      <c r="H22" s="38">
        <v>-0.5</v>
      </c>
      <c r="I22" s="79" t="s">
        <v>249</v>
      </c>
      <c r="J22" s="29">
        <v>-0.5</v>
      </c>
      <c r="K22" s="39" t="s">
        <v>153</v>
      </c>
      <c r="L22" s="38">
        <v>0</v>
      </c>
      <c r="M22" s="159" t="s">
        <v>524</v>
      </c>
      <c r="N22" s="146">
        <v>0</v>
      </c>
      <c r="O22" s="39" t="s">
        <v>210</v>
      </c>
      <c r="P22" s="38">
        <v>1.5</v>
      </c>
      <c r="Q22" s="39" t="s">
        <v>173</v>
      </c>
      <c r="R22" s="184">
        <v>0</v>
      </c>
      <c r="S22" s="93" t="s">
        <v>97</v>
      </c>
      <c r="T22" s="146">
        <v>0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40"/>
      <c r="H23" s="32"/>
      <c r="I23" s="35"/>
      <c r="J23" s="33"/>
      <c r="K23" s="40"/>
      <c r="L23" s="32"/>
      <c r="M23" s="160"/>
      <c r="N23" s="147"/>
      <c r="O23" s="34"/>
      <c r="P23" s="32"/>
      <c r="Q23" s="40"/>
      <c r="R23" s="33"/>
      <c r="S23" s="94"/>
      <c r="T23" s="147"/>
      <c r="U23" s="45"/>
      <c r="V23" s="45"/>
      <c r="W23" s="45"/>
      <c r="X23" s="45"/>
      <c r="Y23" s="45"/>
      <c r="Z23" s="45"/>
    </row>
    <row r="24" spans="1:26" ht="12.75">
      <c r="A24" s="26"/>
      <c r="B24" s="219">
        <f>B3+B4+B5+B6+B7+B8+B9+B10+B11+B12+B13+B22</f>
        <v>68.5</v>
      </c>
      <c r="C24" s="17"/>
      <c r="D24" s="310">
        <f>D3+D4+D5+D6+D7+D8+D9+D10+D11+D12+D13+D22</f>
        <v>65.5</v>
      </c>
      <c r="E24" s="26"/>
      <c r="F24" s="359">
        <f>F3+F4+F5+F6+F7+F8+F9+F19+F11+F12+F13+F22</f>
        <v>80</v>
      </c>
      <c r="G24" s="17"/>
      <c r="H24" s="101">
        <f>H3+H4+H5+H6+H7+H8+H9+H19+H11+H12+H13+H22</f>
        <v>63</v>
      </c>
      <c r="I24" s="26"/>
      <c r="J24" s="207">
        <f>J3+J4+J16+J6+J7+J8+J9+J10+J11+J12+J13+J22</f>
        <v>63.5</v>
      </c>
      <c r="K24" s="17"/>
      <c r="L24" s="316">
        <f>L3+L4+L5+L20+L7+L8+L9+L10+L11+L12+L13+L22</f>
        <v>73</v>
      </c>
      <c r="M24" s="158"/>
      <c r="N24" s="220">
        <f>N15+N4+N5+N6+N7+N8+N9+N10+N11+N12+N13+N22</f>
        <v>72</v>
      </c>
      <c r="O24" s="17"/>
      <c r="P24" s="191">
        <f>P3+P4+P5+P6+P7+P8+P9+P10+P11+P16+P13+P22</f>
        <v>65.5</v>
      </c>
      <c r="Q24" s="17"/>
      <c r="R24" s="282">
        <f>R15+R4+R5+R6+R7+R8+R9+R10+R11+R12+R18+R22</f>
        <v>69</v>
      </c>
      <c r="S24" s="68"/>
      <c r="T24" s="360">
        <f>T3+T4+T5+T6+T7+T8+T9+T10+T11+T12+T13+T22</f>
        <v>97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18"/>
      <c r="E25" s="26"/>
      <c r="F25" s="77"/>
      <c r="G25" s="17"/>
      <c r="H25" s="23"/>
      <c r="I25" s="26"/>
      <c r="J25" s="77"/>
      <c r="K25" s="17"/>
      <c r="L25" s="18"/>
      <c r="M25" s="158"/>
      <c r="N25" s="150"/>
      <c r="O25" s="17"/>
      <c r="P25" s="18"/>
      <c r="Q25" s="17"/>
      <c r="R25" s="77"/>
      <c r="S25" s="68"/>
      <c r="T25" s="150"/>
      <c r="U25" s="45"/>
      <c r="V25" s="45"/>
      <c r="W25" s="45"/>
      <c r="X25" s="45"/>
      <c r="Y25" s="45"/>
      <c r="Z25" s="45"/>
    </row>
    <row r="26" spans="1:26" ht="18.75" thickBot="1">
      <c r="A26" s="42"/>
      <c r="B26" s="52">
        <v>1</v>
      </c>
      <c r="C26" s="53"/>
      <c r="D26" s="168">
        <v>0</v>
      </c>
      <c r="E26" s="87"/>
      <c r="F26" s="88">
        <v>3</v>
      </c>
      <c r="G26" s="82"/>
      <c r="H26" s="43">
        <v>0</v>
      </c>
      <c r="I26" s="81"/>
      <c r="J26" s="44">
        <v>0</v>
      </c>
      <c r="K26" s="50"/>
      <c r="L26" s="84">
        <v>2</v>
      </c>
      <c r="M26" s="97"/>
      <c r="N26" s="98">
        <v>2</v>
      </c>
      <c r="O26" s="46"/>
      <c r="P26" s="41">
        <v>0</v>
      </c>
      <c r="Q26" s="62"/>
      <c r="R26" s="60">
        <v>1</v>
      </c>
      <c r="S26" s="187"/>
      <c r="T26" s="140">
        <v>7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77"/>
      <c r="P36" s="177"/>
      <c r="Q36" s="177"/>
      <c r="R36" s="177"/>
      <c r="S36" s="177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77"/>
      <c r="P37" s="177"/>
      <c r="Q37" s="177"/>
      <c r="R37" s="177"/>
      <c r="S37" s="177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77"/>
      <c r="P38" s="177"/>
      <c r="Q38" s="475"/>
      <c r="R38" s="475"/>
      <c r="S38" s="177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77"/>
      <c r="P39" s="177"/>
      <c r="Q39" s="68"/>
      <c r="R39" s="200"/>
      <c r="S39" s="177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77"/>
      <c r="P40" s="177"/>
      <c r="Q40" s="93"/>
      <c r="R40" s="56"/>
      <c r="S40" s="177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77"/>
      <c r="P41" s="177"/>
      <c r="Q41" s="93"/>
      <c r="R41" s="56"/>
      <c r="S41" s="177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177"/>
      <c r="P42" s="177"/>
      <c r="Q42" s="93"/>
      <c r="R42" s="56"/>
      <c r="S42" s="177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77"/>
      <c r="P43" s="177"/>
      <c r="Q43" s="93"/>
      <c r="R43" s="56"/>
      <c r="S43" s="177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77"/>
      <c r="P44" s="177"/>
      <c r="Q44" s="93"/>
      <c r="R44" s="56"/>
      <c r="S44" s="177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77"/>
      <c r="P45" s="177"/>
      <c r="Q45" s="93"/>
      <c r="R45" s="56"/>
      <c r="S45" s="177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77"/>
      <c r="P46" s="177"/>
      <c r="Q46" s="93"/>
      <c r="R46" s="56"/>
      <c r="S46" s="177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77"/>
      <c r="P47" s="177"/>
      <c r="Q47" s="93"/>
      <c r="R47" s="56"/>
      <c r="S47" s="177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77"/>
      <c r="P48" s="177"/>
      <c r="Q48" s="93"/>
      <c r="R48" s="56"/>
      <c r="S48" s="177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77"/>
      <c r="P49" s="177"/>
      <c r="Q49" s="93"/>
      <c r="R49" s="56"/>
      <c r="S49" s="177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77"/>
      <c r="P50" s="177"/>
      <c r="Q50" s="93"/>
      <c r="R50" s="56"/>
      <c r="S50" s="177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77"/>
      <c r="P51" s="177"/>
      <c r="Q51" s="94"/>
      <c r="R51" s="202"/>
      <c r="S51" s="177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7"/>
      <c r="P52" s="177"/>
      <c r="Q52" s="94"/>
      <c r="R52" s="202"/>
      <c r="S52" s="177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77"/>
      <c r="P53" s="177"/>
      <c r="Q53" s="121"/>
      <c r="R53" s="21"/>
      <c r="S53" s="177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77"/>
      <c r="P54" s="177"/>
      <c r="Q54" s="94"/>
      <c r="R54" s="202"/>
      <c r="S54" s="177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77"/>
      <c r="P55" s="177"/>
      <c r="Q55" s="121"/>
      <c r="R55" s="21"/>
      <c r="S55" s="177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77"/>
      <c r="P56" s="177"/>
      <c r="Q56" s="94"/>
      <c r="R56" s="202"/>
      <c r="S56" s="177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77"/>
      <c r="P57" s="177"/>
      <c r="Q57" s="93"/>
      <c r="R57" s="56"/>
      <c r="S57" s="177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77"/>
      <c r="P58" s="177"/>
      <c r="Q58" s="94"/>
      <c r="R58" s="202"/>
      <c r="S58" s="177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77"/>
      <c r="P59" s="177"/>
      <c r="Q59" s="93"/>
      <c r="R59" s="56"/>
      <c r="S59" s="177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77"/>
      <c r="P60" s="177"/>
      <c r="Q60" s="94"/>
      <c r="R60" s="202"/>
      <c r="S60" s="177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77"/>
      <c r="P61" s="177"/>
      <c r="Q61" s="68"/>
      <c r="R61" s="203"/>
      <c r="S61" s="177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77"/>
      <c r="P62" s="177"/>
      <c r="Q62" s="68"/>
      <c r="R62" s="68"/>
      <c r="S62" s="177"/>
      <c r="T62" s="45"/>
      <c r="U62" s="45"/>
      <c r="V62" s="45"/>
      <c r="W62" s="45"/>
      <c r="X62" s="45"/>
      <c r="Y62" s="45"/>
      <c r="Z62" s="45"/>
    </row>
    <row r="63" spans="1:26" ht="18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77"/>
      <c r="P63" s="177"/>
      <c r="Q63" s="204"/>
      <c r="R63" s="205"/>
      <c r="S63" s="177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77"/>
      <c r="P64" s="177"/>
      <c r="Q64" s="177"/>
      <c r="R64" s="177"/>
      <c r="S64" s="177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1">
    <mergeCell ref="A1:B1"/>
    <mergeCell ref="C1:D1"/>
    <mergeCell ref="E1:F1"/>
    <mergeCell ref="G1:H1"/>
    <mergeCell ref="Q1:R1"/>
    <mergeCell ref="S1:T1"/>
    <mergeCell ref="Q38:R38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  <ignoredErrors>
    <ignoredError sqref="T17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140625" style="0" customWidth="1"/>
    <col min="2" max="2" width="5.00390625" style="0" customWidth="1"/>
    <col min="3" max="3" width="13.28125" style="0" bestFit="1" customWidth="1"/>
    <col min="4" max="4" width="4.7109375" style="0" customWidth="1"/>
    <col min="5" max="5" width="14.421875" style="0" bestFit="1" customWidth="1"/>
    <col min="6" max="6" width="5.00390625" style="0" bestFit="1" customWidth="1"/>
    <col min="7" max="7" width="12.421875" style="0" bestFit="1" customWidth="1"/>
    <col min="8" max="8" width="4.8515625" style="0" bestFit="1" customWidth="1"/>
    <col min="9" max="9" width="11.7109375" style="0" bestFit="1" customWidth="1"/>
    <col min="10" max="10" width="4.140625" style="0" bestFit="1" customWidth="1"/>
    <col min="11" max="11" width="13.00390625" style="0" customWidth="1"/>
    <col min="12" max="12" width="4.8515625" style="0" bestFit="1" customWidth="1"/>
    <col min="13" max="13" width="12.57421875" style="0" bestFit="1" customWidth="1"/>
    <col min="14" max="14" width="4.8515625" style="0" bestFit="1" customWidth="1"/>
    <col min="15" max="15" width="13.421875" style="0" bestFit="1" customWidth="1"/>
    <col min="16" max="16" width="5.00390625" style="0" bestFit="1" customWidth="1"/>
    <col min="17" max="17" width="14.57421875" style="0" bestFit="1" customWidth="1"/>
    <col min="18" max="18" width="5.00390625" style="0" bestFit="1" customWidth="1"/>
    <col min="19" max="19" width="11.7109375" style="0" bestFit="1" customWidth="1"/>
    <col min="20" max="20" width="4.57421875" style="0" bestFit="1" customWidth="1"/>
  </cols>
  <sheetData>
    <row r="1" spans="1:26" ht="13.5" thickBot="1">
      <c r="A1" s="455" t="s">
        <v>54</v>
      </c>
      <c r="B1" s="456"/>
      <c r="C1" s="467" t="s">
        <v>58</v>
      </c>
      <c r="D1" s="468"/>
      <c r="E1" s="471" t="s">
        <v>57</v>
      </c>
      <c r="F1" s="472"/>
      <c r="G1" s="465" t="s">
        <v>352</v>
      </c>
      <c r="H1" s="466"/>
      <c r="I1" s="457" t="s">
        <v>56</v>
      </c>
      <c r="J1" s="458"/>
      <c r="K1" s="459" t="s">
        <v>61</v>
      </c>
      <c r="L1" s="460"/>
      <c r="M1" s="461" t="s">
        <v>324</v>
      </c>
      <c r="N1" s="462"/>
      <c r="O1" s="463" t="s">
        <v>55</v>
      </c>
      <c r="P1" s="464"/>
      <c r="Q1" s="473" t="s">
        <v>287</v>
      </c>
      <c r="R1" s="474"/>
      <c r="S1" s="469" t="s">
        <v>474</v>
      </c>
      <c r="T1" s="470"/>
      <c r="U1" s="45"/>
      <c r="V1" s="45"/>
      <c r="W1" s="45"/>
      <c r="X1" s="45"/>
      <c r="Y1" s="45"/>
      <c r="Z1" s="45"/>
    </row>
    <row r="2" spans="1:26" ht="12.75">
      <c r="A2" s="26"/>
      <c r="B2" s="24"/>
      <c r="C2" s="17"/>
      <c r="D2" s="161"/>
      <c r="E2" s="26"/>
      <c r="F2" s="24"/>
      <c r="G2" s="17"/>
      <c r="H2" s="18"/>
      <c r="I2" s="26"/>
      <c r="J2" s="362"/>
      <c r="K2" s="68"/>
      <c r="L2" s="179"/>
      <c r="M2" s="68"/>
      <c r="N2" s="361"/>
      <c r="O2" s="17"/>
      <c r="P2" s="18"/>
      <c r="Q2" s="17"/>
      <c r="R2" s="24"/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6+1</f>
        <v>7</v>
      </c>
      <c r="C3" s="39" t="s">
        <v>475</v>
      </c>
      <c r="D3" s="28">
        <f>5.5+1</f>
        <v>6.5</v>
      </c>
      <c r="E3" s="1" t="s">
        <v>174</v>
      </c>
      <c r="F3" s="27">
        <f>6.5-1</f>
        <v>5.5</v>
      </c>
      <c r="G3" s="1" t="s">
        <v>264</v>
      </c>
      <c r="H3" s="28">
        <f>5-1-1-1-1</f>
        <v>1</v>
      </c>
      <c r="I3" s="39" t="s">
        <v>361</v>
      </c>
      <c r="J3" s="29">
        <f>6.5-1-1-1</f>
        <v>3.5</v>
      </c>
      <c r="K3" s="93" t="s">
        <v>297</v>
      </c>
      <c r="L3" s="58" t="s">
        <v>254</v>
      </c>
      <c r="M3" s="159" t="s">
        <v>62</v>
      </c>
      <c r="N3" s="146">
        <f>6+1</f>
        <v>7</v>
      </c>
      <c r="O3" s="1" t="s">
        <v>301</v>
      </c>
      <c r="P3" s="38">
        <f>6.5-1-1</f>
        <v>4.5</v>
      </c>
      <c r="Q3" s="39" t="s">
        <v>531</v>
      </c>
      <c r="R3" s="27">
        <f>5.5-1</f>
        <v>4.5</v>
      </c>
      <c r="S3" s="39" t="s">
        <v>155</v>
      </c>
      <c r="T3" s="28">
        <f>5.5-1</f>
        <v>4.5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>
        <v>6</v>
      </c>
      <c r="C4" s="39" t="s">
        <v>508</v>
      </c>
      <c r="D4" s="28">
        <v>5.5</v>
      </c>
      <c r="E4" s="1" t="s">
        <v>190</v>
      </c>
      <c r="F4" s="27">
        <v>6.5</v>
      </c>
      <c r="G4" s="1" t="s">
        <v>308</v>
      </c>
      <c r="H4" s="28">
        <v>6.5</v>
      </c>
      <c r="I4" s="39" t="s">
        <v>278</v>
      </c>
      <c r="J4" s="29">
        <f>4.5-0.5</f>
        <v>4</v>
      </c>
      <c r="K4" s="93" t="s">
        <v>369</v>
      </c>
      <c r="L4" s="58">
        <f>6.5-0.5</f>
        <v>6</v>
      </c>
      <c r="M4" s="159" t="s">
        <v>65</v>
      </c>
      <c r="N4" s="146">
        <v>6</v>
      </c>
      <c r="O4" s="1" t="s">
        <v>137</v>
      </c>
      <c r="P4" s="38">
        <f>5.5-0.5</f>
        <v>5</v>
      </c>
      <c r="Q4" s="39" t="s">
        <v>204</v>
      </c>
      <c r="R4" s="27" t="s">
        <v>254</v>
      </c>
      <c r="S4" s="39" t="s">
        <v>156</v>
      </c>
      <c r="T4" s="28">
        <f>6.5-0.5</f>
        <v>6</v>
      </c>
      <c r="U4" s="45"/>
      <c r="V4" s="45"/>
      <c r="W4" s="45"/>
      <c r="X4" s="45"/>
      <c r="Y4" s="45"/>
      <c r="Z4" s="45"/>
    </row>
    <row r="5" spans="1:26" ht="12.75">
      <c r="A5" s="79" t="s">
        <v>120</v>
      </c>
      <c r="B5" s="48">
        <v>6.5</v>
      </c>
      <c r="C5" s="39" t="s">
        <v>213</v>
      </c>
      <c r="D5" s="28">
        <v>7</v>
      </c>
      <c r="E5" s="1" t="s">
        <v>191</v>
      </c>
      <c r="F5" s="27">
        <v>6</v>
      </c>
      <c r="G5" s="1" t="s">
        <v>232</v>
      </c>
      <c r="H5" s="28">
        <v>6</v>
      </c>
      <c r="I5" s="39" t="s">
        <v>360</v>
      </c>
      <c r="J5" s="29">
        <f>7+3</f>
        <v>10</v>
      </c>
      <c r="K5" s="93" t="s">
        <v>100</v>
      </c>
      <c r="L5" s="58">
        <v>6.5</v>
      </c>
      <c r="M5" s="159" t="s">
        <v>285</v>
      </c>
      <c r="N5" s="146">
        <v>6.5</v>
      </c>
      <c r="O5" s="1" t="s">
        <v>138</v>
      </c>
      <c r="P5" s="38">
        <f>6-0.5</f>
        <v>5.5</v>
      </c>
      <c r="Q5" s="39" t="s">
        <v>209</v>
      </c>
      <c r="R5" s="27">
        <f>5.5-0.5</f>
        <v>5</v>
      </c>
      <c r="S5" s="39" t="s">
        <v>158</v>
      </c>
      <c r="T5" s="28">
        <v>5</v>
      </c>
      <c r="U5" s="45"/>
      <c r="V5" s="45"/>
      <c r="W5" s="45"/>
      <c r="X5" s="45"/>
      <c r="Y5" s="45"/>
      <c r="Z5" s="45"/>
    </row>
    <row r="6" spans="1:26" ht="12.75">
      <c r="A6" s="79" t="s">
        <v>129</v>
      </c>
      <c r="B6" s="27" t="s">
        <v>254</v>
      </c>
      <c r="C6" s="39" t="s">
        <v>358</v>
      </c>
      <c r="D6" s="28">
        <v>6</v>
      </c>
      <c r="E6" s="1" t="s">
        <v>176</v>
      </c>
      <c r="F6" s="27">
        <v>6.5</v>
      </c>
      <c r="G6" s="1" t="s">
        <v>309</v>
      </c>
      <c r="H6" s="28">
        <v>5</v>
      </c>
      <c r="I6" s="39" t="s">
        <v>90</v>
      </c>
      <c r="J6" s="29">
        <f>5.5-0.5</f>
        <v>5</v>
      </c>
      <c r="K6" s="93" t="s">
        <v>99</v>
      </c>
      <c r="L6" s="58">
        <v>6</v>
      </c>
      <c r="M6" s="159" t="s">
        <v>63</v>
      </c>
      <c r="N6" s="146">
        <v>6</v>
      </c>
      <c r="O6" s="1" t="s">
        <v>152</v>
      </c>
      <c r="P6" s="38">
        <v>6.5</v>
      </c>
      <c r="Q6" s="39" t="s">
        <v>195</v>
      </c>
      <c r="R6" s="27">
        <f>6-0.5</f>
        <v>5.5</v>
      </c>
      <c r="S6" s="39" t="s">
        <v>167</v>
      </c>
      <c r="T6" s="28">
        <v>5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v>6.5</v>
      </c>
      <c r="C7" s="39" t="s">
        <v>215</v>
      </c>
      <c r="D7" s="28">
        <v>7.5</v>
      </c>
      <c r="E7" s="1" t="s">
        <v>181</v>
      </c>
      <c r="F7" s="27">
        <v>7</v>
      </c>
      <c r="G7" s="1" t="s">
        <v>237</v>
      </c>
      <c r="H7" s="28">
        <v>6.5</v>
      </c>
      <c r="I7" s="39" t="s">
        <v>82</v>
      </c>
      <c r="J7" s="29">
        <f>6-0.5</f>
        <v>5.5</v>
      </c>
      <c r="K7" s="93" t="s">
        <v>451</v>
      </c>
      <c r="L7" s="58">
        <v>6</v>
      </c>
      <c r="M7" s="159" t="s">
        <v>70</v>
      </c>
      <c r="N7" s="146">
        <v>6.5</v>
      </c>
      <c r="O7" s="1" t="s">
        <v>142</v>
      </c>
      <c r="P7" s="38">
        <v>6</v>
      </c>
      <c r="Q7" s="39" t="s">
        <v>290</v>
      </c>
      <c r="R7" s="27">
        <v>5</v>
      </c>
      <c r="S7" s="39" t="s">
        <v>162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 t="s">
        <v>254</v>
      </c>
      <c r="C8" s="39" t="s">
        <v>216</v>
      </c>
      <c r="D8" s="28">
        <f>7.5+3</f>
        <v>10.5</v>
      </c>
      <c r="E8" s="1" t="s">
        <v>187</v>
      </c>
      <c r="F8" s="27" t="s">
        <v>256</v>
      </c>
      <c r="G8" s="1" t="s">
        <v>238</v>
      </c>
      <c r="H8" s="28">
        <v>6.5</v>
      </c>
      <c r="I8" s="39" t="s">
        <v>83</v>
      </c>
      <c r="J8" s="29">
        <v>5.5</v>
      </c>
      <c r="K8" s="93" t="s">
        <v>105</v>
      </c>
      <c r="L8" s="58">
        <v>6</v>
      </c>
      <c r="M8" s="159" t="s">
        <v>293</v>
      </c>
      <c r="N8" s="146">
        <f>6-0.5</f>
        <v>5.5</v>
      </c>
      <c r="O8" s="1" t="s">
        <v>179</v>
      </c>
      <c r="P8" s="38">
        <v>6</v>
      </c>
      <c r="Q8" s="39" t="s">
        <v>199</v>
      </c>
      <c r="R8" s="27">
        <f>6-0.5</f>
        <v>5.5</v>
      </c>
      <c r="S8" s="39" t="s">
        <v>172</v>
      </c>
      <c r="T8" s="28">
        <f>6-0.5</f>
        <v>5.5</v>
      </c>
      <c r="U8" s="45"/>
      <c r="V8" s="45"/>
      <c r="W8" s="45"/>
      <c r="X8" s="45"/>
      <c r="Y8" s="45"/>
      <c r="Z8" s="45"/>
    </row>
    <row r="9" spans="1:26" ht="12.75">
      <c r="A9" s="79" t="s">
        <v>122</v>
      </c>
      <c r="B9" s="27">
        <v>5</v>
      </c>
      <c r="C9" s="39" t="s">
        <v>217</v>
      </c>
      <c r="D9" s="28">
        <v>5</v>
      </c>
      <c r="E9" s="1" t="s">
        <v>341</v>
      </c>
      <c r="F9" s="27">
        <v>6.5</v>
      </c>
      <c r="G9" s="1" t="s">
        <v>246</v>
      </c>
      <c r="H9" s="28" t="s">
        <v>254</v>
      </c>
      <c r="I9" s="39" t="s">
        <v>92</v>
      </c>
      <c r="J9" s="29">
        <f>6-0.5</f>
        <v>5.5</v>
      </c>
      <c r="K9" s="93" t="s">
        <v>112</v>
      </c>
      <c r="L9" s="58">
        <v>6.5</v>
      </c>
      <c r="M9" s="159" t="s">
        <v>292</v>
      </c>
      <c r="N9" s="146">
        <v>7</v>
      </c>
      <c r="O9" s="1" t="s">
        <v>143</v>
      </c>
      <c r="P9" s="38">
        <v>6</v>
      </c>
      <c r="Q9" s="39" t="s">
        <v>196</v>
      </c>
      <c r="R9" s="27">
        <v>6</v>
      </c>
      <c r="S9" s="39" t="s">
        <v>170</v>
      </c>
      <c r="T9" s="28">
        <v>4</v>
      </c>
      <c r="U9" s="45"/>
      <c r="V9" s="45"/>
      <c r="W9" s="45"/>
      <c r="X9" s="45"/>
      <c r="Y9" s="45"/>
      <c r="Z9" s="45"/>
    </row>
    <row r="10" spans="1:26" ht="12.75">
      <c r="A10" s="79" t="s">
        <v>123</v>
      </c>
      <c r="B10" s="27">
        <v>5.5</v>
      </c>
      <c r="C10" s="39" t="s">
        <v>218</v>
      </c>
      <c r="D10" s="28" t="s">
        <v>254</v>
      </c>
      <c r="E10" s="1" t="s">
        <v>150</v>
      </c>
      <c r="F10" s="27">
        <v>6</v>
      </c>
      <c r="G10" s="1" t="s">
        <v>236</v>
      </c>
      <c r="H10" s="28">
        <f>6.5-0.5</f>
        <v>6</v>
      </c>
      <c r="I10" s="39" t="s">
        <v>307</v>
      </c>
      <c r="J10" s="29">
        <v>6.5</v>
      </c>
      <c r="K10" s="93" t="s">
        <v>113</v>
      </c>
      <c r="L10" s="58">
        <v>5.5</v>
      </c>
      <c r="M10" s="159" t="s">
        <v>251</v>
      </c>
      <c r="N10" s="146" t="s">
        <v>254</v>
      </c>
      <c r="O10" s="1" t="s">
        <v>141</v>
      </c>
      <c r="P10" s="38">
        <v>7</v>
      </c>
      <c r="Q10" s="39" t="s">
        <v>197</v>
      </c>
      <c r="R10" s="27" t="s">
        <v>254</v>
      </c>
      <c r="S10" s="39" t="s">
        <v>159</v>
      </c>
      <c r="T10" s="281">
        <f>7.5+3+3</f>
        <v>13.5</v>
      </c>
      <c r="U10" s="45"/>
      <c r="V10" s="45"/>
      <c r="W10" s="45"/>
      <c r="X10" s="45"/>
      <c r="Y10" s="45"/>
      <c r="Z10" s="45"/>
    </row>
    <row r="11" spans="1:26" ht="12.75">
      <c r="A11" s="79" t="s">
        <v>127</v>
      </c>
      <c r="B11" s="27">
        <f>7+2+2</f>
        <v>11</v>
      </c>
      <c r="C11" s="39" t="s">
        <v>219</v>
      </c>
      <c r="D11" s="28">
        <f>6.5+3-0.5</f>
        <v>9</v>
      </c>
      <c r="E11" s="1" t="s">
        <v>182</v>
      </c>
      <c r="F11" s="27">
        <v>5.5</v>
      </c>
      <c r="G11" s="1" t="s">
        <v>239</v>
      </c>
      <c r="H11" s="28">
        <f>7+3</f>
        <v>10</v>
      </c>
      <c r="I11" s="39" t="s">
        <v>279</v>
      </c>
      <c r="J11" s="29">
        <v>6</v>
      </c>
      <c r="K11" s="93" t="s">
        <v>108</v>
      </c>
      <c r="L11" s="58">
        <f>6.5+3</f>
        <v>9.5</v>
      </c>
      <c r="M11" s="159" t="s">
        <v>77</v>
      </c>
      <c r="N11" s="146">
        <v>5.5</v>
      </c>
      <c r="O11" s="1" t="s">
        <v>145</v>
      </c>
      <c r="P11" s="38">
        <v>5.5</v>
      </c>
      <c r="Q11" s="39" t="s">
        <v>201</v>
      </c>
      <c r="R11" s="27">
        <v>6.5</v>
      </c>
      <c r="S11" s="39" t="s">
        <v>270</v>
      </c>
      <c r="T11" s="28" t="s">
        <v>254</v>
      </c>
      <c r="U11" s="45"/>
      <c r="V11" s="45"/>
      <c r="W11" s="45"/>
      <c r="X11" s="45"/>
      <c r="Y11" s="45"/>
      <c r="Z11" s="45"/>
    </row>
    <row r="12" spans="1:26" ht="12.75">
      <c r="A12" s="79" t="s">
        <v>126</v>
      </c>
      <c r="B12" s="27">
        <v>5.5</v>
      </c>
      <c r="C12" s="39" t="s">
        <v>220</v>
      </c>
      <c r="D12" s="28">
        <v>6</v>
      </c>
      <c r="E12" s="1" t="s">
        <v>184</v>
      </c>
      <c r="F12" s="27">
        <v>6</v>
      </c>
      <c r="G12" s="1" t="s">
        <v>263</v>
      </c>
      <c r="H12" s="28">
        <f>7.5+3</f>
        <v>10.5</v>
      </c>
      <c r="I12" s="39" t="s">
        <v>86</v>
      </c>
      <c r="J12" s="29">
        <f>7+3+3</f>
        <v>13</v>
      </c>
      <c r="K12" s="93" t="s">
        <v>107</v>
      </c>
      <c r="L12" s="58">
        <v>5</v>
      </c>
      <c r="M12" s="159" t="s">
        <v>71</v>
      </c>
      <c r="N12" s="146">
        <v>5.5</v>
      </c>
      <c r="O12" s="1" t="s">
        <v>147</v>
      </c>
      <c r="P12" s="38">
        <v>4.5</v>
      </c>
      <c r="Q12" s="39" t="s">
        <v>282</v>
      </c>
      <c r="R12" s="27">
        <v>6.5</v>
      </c>
      <c r="S12" s="39" t="s">
        <v>271</v>
      </c>
      <c r="T12" s="28">
        <v>6.5</v>
      </c>
      <c r="U12" s="45"/>
      <c r="V12" s="45"/>
      <c r="W12" s="45"/>
      <c r="X12" s="45"/>
      <c r="Y12" s="45"/>
      <c r="Z12" s="45"/>
    </row>
    <row r="13" spans="1:26" ht="12.75">
      <c r="A13" s="79" t="s">
        <v>489</v>
      </c>
      <c r="B13" s="27">
        <v>6</v>
      </c>
      <c r="C13" s="39" t="s">
        <v>221</v>
      </c>
      <c r="D13" s="28">
        <v>5</v>
      </c>
      <c r="E13" s="1" t="s">
        <v>255</v>
      </c>
      <c r="F13" s="27">
        <f>6.5+3</f>
        <v>9.5</v>
      </c>
      <c r="G13" s="1" t="s">
        <v>265</v>
      </c>
      <c r="H13" s="28">
        <f>6+3</f>
        <v>9</v>
      </c>
      <c r="I13" s="39" t="s">
        <v>280</v>
      </c>
      <c r="J13" s="29">
        <f>6.5+3</f>
        <v>9.5</v>
      </c>
      <c r="K13" s="93" t="s">
        <v>106</v>
      </c>
      <c r="L13" s="58">
        <v>8</v>
      </c>
      <c r="M13" s="159" t="s">
        <v>329</v>
      </c>
      <c r="N13" s="146">
        <f>6+3</f>
        <v>9</v>
      </c>
      <c r="O13" s="1" t="s">
        <v>300</v>
      </c>
      <c r="P13" s="38">
        <f>7.5+3+3</f>
        <v>13.5</v>
      </c>
      <c r="Q13" s="39" t="s">
        <v>202</v>
      </c>
      <c r="R13" s="27">
        <v>6.5</v>
      </c>
      <c r="S13" s="39" t="s">
        <v>165</v>
      </c>
      <c r="T13" s="28">
        <v>6.5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0"/>
      <c r="D14" s="31"/>
      <c r="E14" s="45"/>
      <c r="F14" s="30"/>
      <c r="G14" s="45"/>
      <c r="H14" s="31"/>
      <c r="I14" s="40"/>
      <c r="J14" s="33"/>
      <c r="K14" s="94"/>
      <c r="L14" s="95"/>
      <c r="M14" s="160"/>
      <c r="N14" s="147"/>
      <c r="O14" s="45"/>
      <c r="P14" s="32"/>
      <c r="Q14" s="40"/>
      <c r="R14" s="30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40" t="s">
        <v>211</v>
      </c>
      <c r="D15" s="31" t="s">
        <v>252</v>
      </c>
      <c r="E15" s="45" t="s">
        <v>274</v>
      </c>
      <c r="F15" s="30" t="s">
        <v>252</v>
      </c>
      <c r="G15" s="45" t="s">
        <v>231</v>
      </c>
      <c r="H15" s="31" t="s">
        <v>252</v>
      </c>
      <c r="I15" s="40" t="s">
        <v>306</v>
      </c>
      <c r="J15" s="33">
        <f>6-1-1</f>
        <v>4</v>
      </c>
      <c r="K15" s="93" t="s">
        <v>98</v>
      </c>
      <c r="L15" s="58">
        <f>7+1</f>
        <v>8</v>
      </c>
      <c r="M15" s="160" t="s">
        <v>72</v>
      </c>
      <c r="N15" s="147" t="s">
        <v>252</v>
      </c>
      <c r="O15" s="45" t="s">
        <v>146</v>
      </c>
      <c r="P15" s="32">
        <f>7.5-1</f>
        <v>6.5</v>
      </c>
      <c r="Q15" s="40" t="s">
        <v>283</v>
      </c>
      <c r="R15" s="30">
        <f>7-1</f>
        <v>6</v>
      </c>
      <c r="S15" s="40" t="s">
        <v>268</v>
      </c>
      <c r="T15" s="31" t="s">
        <v>252</v>
      </c>
      <c r="U15" s="45"/>
      <c r="V15" s="45"/>
      <c r="W15" s="45"/>
      <c r="X15" s="45"/>
      <c r="Y15" s="45"/>
      <c r="Z15" s="45"/>
    </row>
    <row r="16" spans="1:26" ht="12.75">
      <c r="A16" s="54" t="s">
        <v>344</v>
      </c>
      <c r="B16" s="33" t="s">
        <v>252</v>
      </c>
      <c r="C16" s="40" t="s">
        <v>223</v>
      </c>
      <c r="D16" s="31" t="s">
        <v>252</v>
      </c>
      <c r="E16" s="1" t="s">
        <v>188</v>
      </c>
      <c r="F16" s="27">
        <v>5.5</v>
      </c>
      <c r="G16" s="1" t="s">
        <v>243</v>
      </c>
      <c r="H16" s="28">
        <v>6.5</v>
      </c>
      <c r="I16" s="40" t="s">
        <v>80</v>
      </c>
      <c r="J16" s="33">
        <f>6+3</f>
        <v>9</v>
      </c>
      <c r="K16" s="94" t="s">
        <v>313</v>
      </c>
      <c r="L16" s="213">
        <v>6</v>
      </c>
      <c r="M16" s="178" t="s">
        <v>371</v>
      </c>
      <c r="N16" s="148" t="s">
        <v>252</v>
      </c>
      <c r="O16" s="45" t="s">
        <v>144</v>
      </c>
      <c r="P16" s="32">
        <v>5</v>
      </c>
      <c r="Q16" s="40" t="s">
        <v>487</v>
      </c>
      <c r="R16" s="30">
        <v>6</v>
      </c>
      <c r="S16" s="40" t="s">
        <v>164</v>
      </c>
      <c r="T16" s="31">
        <v>5.5</v>
      </c>
      <c r="U16" s="45"/>
      <c r="V16" s="45"/>
      <c r="W16" s="45"/>
      <c r="X16" s="45"/>
      <c r="Y16" s="45"/>
      <c r="Z16" s="45"/>
    </row>
    <row r="17" spans="1:26" ht="12.75">
      <c r="A17" s="54" t="s">
        <v>125</v>
      </c>
      <c r="B17" s="33" t="s">
        <v>252</v>
      </c>
      <c r="C17" s="40" t="s">
        <v>224</v>
      </c>
      <c r="D17" s="31">
        <v>5.5</v>
      </c>
      <c r="E17" s="45" t="s">
        <v>178</v>
      </c>
      <c r="F17" s="30" t="s">
        <v>253</v>
      </c>
      <c r="G17" s="45" t="s">
        <v>234</v>
      </c>
      <c r="H17" s="31">
        <v>5.5</v>
      </c>
      <c r="I17" s="40" t="s">
        <v>351</v>
      </c>
      <c r="J17" s="33">
        <f>6.5-0.5</f>
        <v>6</v>
      </c>
      <c r="K17" s="121" t="s">
        <v>103</v>
      </c>
      <c r="L17" s="213">
        <v>5.5</v>
      </c>
      <c r="M17" s="160" t="s">
        <v>250</v>
      </c>
      <c r="N17" s="147">
        <v>5</v>
      </c>
      <c r="O17" s="45" t="s">
        <v>343</v>
      </c>
      <c r="P17" s="32">
        <v>5.5</v>
      </c>
      <c r="Q17" s="40" t="s">
        <v>347</v>
      </c>
      <c r="R17" s="33" t="s">
        <v>252</v>
      </c>
      <c r="S17" s="40" t="s">
        <v>366</v>
      </c>
      <c r="T17" s="31" t="s">
        <v>253</v>
      </c>
      <c r="U17" s="45"/>
      <c r="V17" s="45"/>
      <c r="W17" s="45"/>
      <c r="X17" s="45"/>
      <c r="Y17" s="45"/>
      <c r="Z17" s="45"/>
    </row>
    <row r="18" spans="1:26" ht="12.75">
      <c r="A18" s="91" t="s">
        <v>132</v>
      </c>
      <c r="B18" s="29">
        <v>6</v>
      </c>
      <c r="C18" s="40" t="s">
        <v>357</v>
      </c>
      <c r="D18" s="31" t="s">
        <v>252</v>
      </c>
      <c r="E18" s="45" t="s">
        <v>180</v>
      </c>
      <c r="F18" s="30">
        <v>6</v>
      </c>
      <c r="G18" s="357" t="s">
        <v>235</v>
      </c>
      <c r="H18" s="32" t="s">
        <v>252</v>
      </c>
      <c r="I18" s="40" t="s">
        <v>85</v>
      </c>
      <c r="J18" s="33">
        <v>6</v>
      </c>
      <c r="K18" s="121" t="s">
        <v>354</v>
      </c>
      <c r="L18" s="213" t="s">
        <v>253</v>
      </c>
      <c r="M18" s="159" t="s">
        <v>327</v>
      </c>
      <c r="N18" s="146">
        <v>5</v>
      </c>
      <c r="O18" s="45" t="s">
        <v>149</v>
      </c>
      <c r="P18" s="32">
        <f>6.5+3</f>
        <v>9.5</v>
      </c>
      <c r="Q18" s="39" t="s">
        <v>193</v>
      </c>
      <c r="R18" s="29">
        <v>6.5</v>
      </c>
      <c r="S18" s="39" t="s">
        <v>171</v>
      </c>
      <c r="T18" s="28">
        <v>5</v>
      </c>
      <c r="U18" s="45"/>
      <c r="V18" s="45"/>
      <c r="W18" s="45"/>
      <c r="X18" s="45"/>
      <c r="Y18" s="45"/>
      <c r="Z18" s="45"/>
    </row>
    <row r="19" spans="1:26" ht="12.75">
      <c r="A19" s="54" t="s">
        <v>276</v>
      </c>
      <c r="B19" s="33">
        <v>6</v>
      </c>
      <c r="C19" s="39" t="s">
        <v>526</v>
      </c>
      <c r="D19" s="28">
        <v>5.5</v>
      </c>
      <c r="E19" s="45" t="s">
        <v>362</v>
      </c>
      <c r="F19" s="33" t="s">
        <v>252</v>
      </c>
      <c r="G19" s="357" t="s">
        <v>365</v>
      </c>
      <c r="H19" s="32">
        <v>5.5</v>
      </c>
      <c r="I19" s="40" t="s">
        <v>81</v>
      </c>
      <c r="J19" s="33">
        <v>6.5</v>
      </c>
      <c r="K19" s="121" t="s">
        <v>115</v>
      </c>
      <c r="L19" s="95">
        <v>6</v>
      </c>
      <c r="M19" s="160" t="s">
        <v>69</v>
      </c>
      <c r="N19" s="147">
        <v>5</v>
      </c>
      <c r="O19" s="45" t="s">
        <v>302</v>
      </c>
      <c r="P19" s="32">
        <f>6.5+3-0.5</f>
        <v>9</v>
      </c>
      <c r="Q19" s="40" t="s">
        <v>194</v>
      </c>
      <c r="R19" s="33">
        <v>6</v>
      </c>
      <c r="S19" s="40" t="s">
        <v>169</v>
      </c>
      <c r="T19" s="32" t="s">
        <v>252</v>
      </c>
      <c r="U19" s="45"/>
      <c r="V19" s="45"/>
      <c r="W19" s="45"/>
      <c r="X19" s="45"/>
      <c r="Y19" s="45"/>
      <c r="Z19" s="45"/>
    </row>
    <row r="20" spans="1:26" ht="12.75">
      <c r="A20" s="91" t="s">
        <v>266</v>
      </c>
      <c r="B20" s="29">
        <f>6-0.5</f>
        <v>5.5</v>
      </c>
      <c r="C20" s="40" t="s">
        <v>227</v>
      </c>
      <c r="D20" s="31">
        <v>6</v>
      </c>
      <c r="E20" s="357" t="s">
        <v>275</v>
      </c>
      <c r="F20" s="36">
        <f>6-0.5</f>
        <v>5.5</v>
      </c>
      <c r="G20" s="45" t="s">
        <v>248</v>
      </c>
      <c r="H20" s="32" t="s">
        <v>252</v>
      </c>
      <c r="I20" s="40" t="s">
        <v>88</v>
      </c>
      <c r="J20" s="33">
        <v>6</v>
      </c>
      <c r="K20" s="121" t="s">
        <v>114</v>
      </c>
      <c r="L20" s="213">
        <v>6</v>
      </c>
      <c r="M20" s="160" t="s">
        <v>328</v>
      </c>
      <c r="N20" s="147">
        <f>5-0.5</f>
        <v>4.5</v>
      </c>
      <c r="O20" s="45" t="s">
        <v>139</v>
      </c>
      <c r="P20" s="32">
        <v>6.5</v>
      </c>
      <c r="Q20" s="39" t="s">
        <v>198</v>
      </c>
      <c r="R20" s="29">
        <v>6.5</v>
      </c>
      <c r="S20" s="40" t="s">
        <v>349</v>
      </c>
      <c r="T20" s="32">
        <v>5</v>
      </c>
      <c r="U20" s="45"/>
      <c r="V20" s="45"/>
      <c r="W20" s="45"/>
      <c r="X20" s="45"/>
      <c r="Y20" s="45"/>
      <c r="Z20" s="45"/>
    </row>
    <row r="21" spans="1:26" ht="12.75">
      <c r="A21" s="54" t="s">
        <v>119</v>
      </c>
      <c r="B21" s="33" t="s">
        <v>253</v>
      </c>
      <c r="C21" s="40" t="s">
        <v>228</v>
      </c>
      <c r="D21" s="32">
        <v>5</v>
      </c>
      <c r="E21" s="357" t="s">
        <v>342</v>
      </c>
      <c r="F21" s="33" t="s">
        <v>252</v>
      </c>
      <c r="G21" s="45" t="s">
        <v>463</v>
      </c>
      <c r="H21" s="32" t="s">
        <v>252</v>
      </c>
      <c r="I21" s="40" t="s">
        <v>95</v>
      </c>
      <c r="J21" s="33" t="s">
        <v>252</v>
      </c>
      <c r="K21" s="94" t="s">
        <v>299</v>
      </c>
      <c r="L21" s="95">
        <v>6</v>
      </c>
      <c r="M21" s="160" t="s">
        <v>73</v>
      </c>
      <c r="N21" s="147">
        <v>6</v>
      </c>
      <c r="O21" s="45" t="s">
        <v>281</v>
      </c>
      <c r="P21" s="32">
        <v>5.5</v>
      </c>
      <c r="Q21" s="40" t="s">
        <v>291</v>
      </c>
      <c r="R21" s="33">
        <f>5-0.5-0.5</f>
        <v>4</v>
      </c>
      <c r="S21" s="40" t="s">
        <v>157</v>
      </c>
      <c r="T21" s="32" t="s">
        <v>252</v>
      </c>
      <c r="U21" s="45"/>
      <c r="V21" s="45"/>
      <c r="W21" s="45"/>
      <c r="X21" s="45"/>
      <c r="Y21" s="45"/>
      <c r="Z21" s="45"/>
    </row>
    <row r="22" spans="1:26" ht="12.75">
      <c r="A22" s="91" t="s">
        <v>325</v>
      </c>
      <c r="B22" s="29">
        <v>-0.5</v>
      </c>
      <c r="C22" s="39" t="s">
        <v>229</v>
      </c>
      <c r="D22" s="38">
        <v>-0.5</v>
      </c>
      <c r="E22" s="79" t="s">
        <v>257</v>
      </c>
      <c r="F22" s="29">
        <v>0.5</v>
      </c>
      <c r="G22" s="39" t="s">
        <v>249</v>
      </c>
      <c r="H22" s="38">
        <v>0.5</v>
      </c>
      <c r="I22" s="39" t="s">
        <v>96</v>
      </c>
      <c r="J22" s="29">
        <v>1</v>
      </c>
      <c r="K22" s="93" t="s">
        <v>524</v>
      </c>
      <c r="L22" s="58">
        <v>1</v>
      </c>
      <c r="M22" s="159" t="s">
        <v>97</v>
      </c>
      <c r="N22" s="146">
        <v>-0.5</v>
      </c>
      <c r="O22" s="39" t="s">
        <v>153</v>
      </c>
      <c r="P22" s="38">
        <v>0</v>
      </c>
      <c r="Q22" s="39" t="s">
        <v>210</v>
      </c>
      <c r="R22" s="29">
        <v>1</v>
      </c>
      <c r="S22" s="39" t="s">
        <v>173</v>
      </c>
      <c r="T22" s="92">
        <v>0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34"/>
      <c r="H23" s="32"/>
      <c r="I23" s="80"/>
      <c r="J23" s="33"/>
      <c r="K23" s="94"/>
      <c r="L23" s="95"/>
      <c r="M23" s="94"/>
      <c r="N23" s="147"/>
      <c r="O23" s="40"/>
      <c r="P23" s="32"/>
      <c r="Q23" s="34"/>
      <c r="R23" s="33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84">
        <f>B3+B4+B5+B20+B7+B18+B9+B10+B11+B12+B13+B22</f>
        <v>70</v>
      </c>
      <c r="C24" s="17"/>
      <c r="D24" s="363">
        <f>D3+D4+D5+D6+D7+D8+D9+D19+D11+D12+D13+D22</f>
        <v>73</v>
      </c>
      <c r="E24" s="26"/>
      <c r="F24" s="47">
        <f>F3+F4+F5+F6+F7+F16+F9+F10+F11+F12+F13+F22</f>
        <v>71</v>
      </c>
      <c r="G24" s="17"/>
      <c r="H24" s="365">
        <f>H3+H4+H5+H6+H7+H8+H16+H10+H11+H12+H13+H22</f>
        <v>74</v>
      </c>
      <c r="I24" s="26"/>
      <c r="J24" s="101">
        <f>J3+J4+J5+J6+J7+J8+J9+J10+J11+J12+J13+J22</f>
        <v>75</v>
      </c>
      <c r="K24" s="68"/>
      <c r="L24" s="248">
        <f>L15+L4+L5+L6+L7+L8+L9+L10+L11+L12+L13+L22</f>
        <v>74</v>
      </c>
      <c r="M24" s="68"/>
      <c r="N24" s="193">
        <f>N3+N4+N5+N6+N7+N8+N9+N18+N11+N12+N13+N22</f>
        <v>69</v>
      </c>
      <c r="O24" s="17"/>
      <c r="P24" s="299">
        <f>P3+P4+P5+P6+P7+P8+P9+P10+P11+P12+P13+P22</f>
        <v>70</v>
      </c>
      <c r="Q24" s="17"/>
      <c r="R24" s="217">
        <f>R3+R18+R5+R6+R7+R8+R9+R20+R11+R12+R13+R22</f>
        <v>65</v>
      </c>
      <c r="S24" s="17"/>
      <c r="T24" s="364">
        <f>T3+T4+T5+T6+T7+T8+T9+T18+T12+T13+T10+T22</f>
        <v>66.5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/>
      <c r="I25" s="26"/>
      <c r="J25" s="77"/>
      <c r="K25" s="68"/>
      <c r="L25" s="180"/>
      <c r="M25" s="68"/>
      <c r="N25" s="150"/>
      <c r="O25" s="17"/>
      <c r="P25" s="18"/>
      <c r="Q25" s="17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42"/>
      <c r="B26" s="214">
        <v>1</v>
      </c>
      <c r="C26" s="87"/>
      <c r="D26" s="164">
        <v>2</v>
      </c>
      <c r="E26" s="53"/>
      <c r="F26" s="168">
        <v>2</v>
      </c>
      <c r="G26" s="81"/>
      <c r="H26" s="44">
        <v>3</v>
      </c>
      <c r="I26" s="82"/>
      <c r="J26" s="43">
        <v>2</v>
      </c>
      <c r="K26" s="97"/>
      <c r="L26" s="98">
        <v>2</v>
      </c>
      <c r="M26" s="139"/>
      <c r="N26" s="140">
        <v>1</v>
      </c>
      <c r="O26" s="50"/>
      <c r="P26" s="84">
        <v>1</v>
      </c>
      <c r="Q26" s="46"/>
      <c r="R26" s="41">
        <v>0</v>
      </c>
      <c r="S26" s="62"/>
      <c r="T26" s="6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B1">
      <selection activeCell="A1" sqref="A1:B1"/>
    </sheetView>
  </sheetViews>
  <sheetFormatPr defaultColWidth="9.140625" defaultRowHeight="12.75"/>
  <cols>
    <col min="1" max="1" width="12.421875" style="0" bestFit="1" customWidth="1"/>
    <col min="2" max="2" width="5.00390625" style="0" bestFit="1" customWidth="1"/>
    <col min="3" max="3" width="13.28125" style="0" customWidth="1"/>
    <col min="4" max="4" width="5.00390625" style="0" customWidth="1"/>
    <col min="5" max="5" width="12.7109375" style="0" customWidth="1"/>
    <col min="6" max="6" width="4.8515625" style="0" bestFit="1" customWidth="1"/>
    <col min="7" max="7" width="12.8515625" style="0" bestFit="1" customWidth="1"/>
    <col min="8" max="8" width="5.00390625" style="0" customWidth="1"/>
    <col min="9" max="9" width="12.57421875" style="0" bestFit="1" customWidth="1"/>
    <col min="10" max="10" width="5.00390625" style="0" bestFit="1" customWidth="1"/>
    <col min="11" max="11" width="11.7109375" style="0" bestFit="1" customWidth="1"/>
    <col min="12" max="12" width="4.8515625" style="0" bestFit="1" customWidth="1"/>
    <col min="13" max="13" width="11.7109375" style="0" bestFit="1" customWidth="1"/>
    <col min="14" max="14" width="4.421875" style="0" bestFit="1" customWidth="1"/>
    <col min="15" max="15" width="14.421875" style="0" bestFit="1" customWidth="1"/>
    <col min="16" max="16" width="5.00390625" style="0" bestFit="1" customWidth="1"/>
    <col min="17" max="17" width="13.421875" style="0" bestFit="1" customWidth="1"/>
    <col min="18" max="18" width="4.57421875" style="0" bestFit="1" customWidth="1"/>
    <col min="19" max="19" width="15.140625" style="0" bestFit="1" customWidth="1"/>
    <col min="20" max="20" width="4.8515625" style="0" bestFit="1" customWidth="1"/>
  </cols>
  <sheetData>
    <row r="1" spans="1:26" ht="13.5" thickBot="1">
      <c r="A1" s="465" t="s">
        <v>352</v>
      </c>
      <c r="B1" s="466"/>
      <c r="C1" s="455" t="s">
        <v>54</v>
      </c>
      <c r="D1" s="456"/>
      <c r="E1" s="459" t="s">
        <v>336</v>
      </c>
      <c r="F1" s="460"/>
      <c r="G1" s="467" t="s">
        <v>58</v>
      </c>
      <c r="H1" s="468"/>
      <c r="I1" s="461" t="s">
        <v>324</v>
      </c>
      <c r="J1" s="462"/>
      <c r="K1" s="477" t="s">
        <v>56</v>
      </c>
      <c r="L1" s="458"/>
      <c r="M1" s="469" t="s">
        <v>474</v>
      </c>
      <c r="N1" s="470"/>
      <c r="O1" s="471" t="s">
        <v>57</v>
      </c>
      <c r="P1" s="472"/>
      <c r="Q1" s="463" t="s">
        <v>55</v>
      </c>
      <c r="R1" s="464"/>
      <c r="S1" s="473" t="s">
        <v>533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24"/>
      <c r="C2" s="17"/>
      <c r="D2" s="18"/>
      <c r="E2" s="158"/>
      <c r="F2" s="361"/>
      <c r="G2" s="17"/>
      <c r="H2" s="161"/>
      <c r="I2" s="158"/>
      <c r="J2" s="361"/>
      <c r="K2" s="17"/>
      <c r="L2" s="161"/>
      <c r="M2" s="17"/>
      <c r="N2" s="362"/>
      <c r="O2" s="17"/>
      <c r="P2" s="18"/>
      <c r="Q2" s="26"/>
      <c r="R2" s="24"/>
      <c r="S2" s="17"/>
      <c r="T2" s="18"/>
      <c r="U2" s="45"/>
      <c r="V2" s="45"/>
      <c r="W2" s="45"/>
      <c r="X2" s="45"/>
      <c r="Y2" s="45"/>
      <c r="Z2" s="45"/>
    </row>
    <row r="3" spans="1:26" ht="12.75">
      <c r="A3" s="1" t="s">
        <v>264</v>
      </c>
      <c r="B3" s="27">
        <f>6-1</f>
        <v>5</v>
      </c>
      <c r="C3" s="39" t="s">
        <v>117</v>
      </c>
      <c r="D3" s="28">
        <f>6.5+1</f>
        <v>7.5</v>
      </c>
      <c r="E3" s="159" t="s">
        <v>297</v>
      </c>
      <c r="F3" s="146">
        <f>6.5+1</f>
        <v>7.5</v>
      </c>
      <c r="G3" s="39" t="s">
        <v>475</v>
      </c>
      <c r="H3" s="28">
        <f>6-1</f>
        <v>5</v>
      </c>
      <c r="I3" s="159" t="s">
        <v>62</v>
      </c>
      <c r="J3" s="146">
        <f>4.5-1-1</f>
        <v>2.5</v>
      </c>
      <c r="K3" s="39" t="s">
        <v>361</v>
      </c>
      <c r="L3" s="38">
        <f>6.5-1</f>
        <v>5.5</v>
      </c>
      <c r="M3" s="1" t="s">
        <v>155</v>
      </c>
      <c r="N3" s="27">
        <f>6-1</f>
        <v>5</v>
      </c>
      <c r="O3" s="1" t="s">
        <v>174</v>
      </c>
      <c r="P3" s="28">
        <f>6.5-1</f>
        <v>5.5</v>
      </c>
      <c r="Q3" s="1" t="s">
        <v>146</v>
      </c>
      <c r="R3" s="29">
        <f>6-1-1</f>
        <v>4</v>
      </c>
      <c r="S3" s="39" t="s">
        <v>283</v>
      </c>
      <c r="T3" s="28">
        <f>6+1</f>
        <v>7</v>
      </c>
      <c r="U3" s="45"/>
      <c r="V3" s="45"/>
      <c r="W3" s="45"/>
      <c r="X3" s="45"/>
      <c r="Y3" s="45"/>
      <c r="Z3" s="45"/>
    </row>
    <row r="4" spans="1:26" ht="12.75">
      <c r="A4" s="1" t="s">
        <v>243</v>
      </c>
      <c r="B4" s="27">
        <v>5</v>
      </c>
      <c r="C4" s="39" t="s">
        <v>118</v>
      </c>
      <c r="D4" s="28">
        <v>5.5</v>
      </c>
      <c r="E4" s="159" t="s">
        <v>451</v>
      </c>
      <c r="F4" s="146">
        <v>6</v>
      </c>
      <c r="G4" s="39" t="s">
        <v>214</v>
      </c>
      <c r="H4" s="28" t="s">
        <v>254</v>
      </c>
      <c r="I4" s="159" t="s">
        <v>65</v>
      </c>
      <c r="J4" s="146">
        <v>6.5</v>
      </c>
      <c r="K4" s="39" t="s">
        <v>79</v>
      </c>
      <c r="L4" s="38">
        <f>6.5-0.5</f>
        <v>6</v>
      </c>
      <c r="M4" s="1" t="s">
        <v>349</v>
      </c>
      <c r="N4" s="27" t="s">
        <v>254</v>
      </c>
      <c r="O4" s="1" t="s">
        <v>175</v>
      </c>
      <c r="P4" s="28">
        <v>5.5</v>
      </c>
      <c r="Q4" s="1" t="s">
        <v>281</v>
      </c>
      <c r="R4" s="29">
        <f>5.5-0.5</f>
        <v>5</v>
      </c>
      <c r="S4" s="39" t="s">
        <v>204</v>
      </c>
      <c r="T4" s="28">
        <v>6</v>
      </c>
      <c r="U4" s="45"/>
      <c r="V4" s="45"/>
      <c r="W4" s="45"/>
      <c r="X4" s="45"/>
      <c r="Y4" s="45"/>
      <c r="Z4" s="45"/>
    </row>
    <row r="5" spans="1:26" ht="12.75">
      <c r="A5" s="1" t="s">
        <v>232</v>
      </c>
      <c r="B5" s="27" t="s">
        <v>254</v>
      </c>
      <c r="C5" s="39" t="s">
        <v>120</v>
      </c>
      <c r="D5" s="169">
        <v>5</v>
      </c>
      <c r="E5" s="159" t="s">
        <v>100</v>
      </c>
      <c r="F5" s="146">
        <v>6</v>
      </c>
      <c r="G5" s="39" t="s">
        <v>326</v>
      </c>
      <c r="H5" s="28">
        <v>5</v>
      </c>
      <c r="I5" s="159" t="s">
        <v>285</v>
      </c>
      <c r="J5" s="146">
        <v>6</v>
      </c>
      <c r="K5" s="39" t="s">
        <v>360</v>
      </c>
      <c r="L5" s="38">
        <v>6</v>
      </c>
      <c r="M5" s="1" t="s">
        <v>158</v>
      </c>
      <c r="N5" s="27">
        <f>6-0.5</f>
        <v>5.5</v>
      </c>
      <c r="O5" s="1" t="s">
        <v>191</v>
      </c>
      <c r="P5" s="28">
        <v>6</v>
      </c>
      <c r="Q5" s="1" t="s">
        <v>137</v>
      </c>
      <c r="R5" s="29">
        <v>5.5</v>
      </c>
      <c r="S5" s="39" t="s">
        <v>209</v>
      </c>
      <c r="T5" s="28">
        <v>6</v>
      </c>
      <c r="U5" s="45"/>
      <c r="V5" s="45"/>
      <c r="W5" s="45"/>
      <c r="X5" s="45"/>
      <c r="Y5" s="45"/>
      <c r="Z5" s="45"/>
    </row>
    <row r="6" spans="1:26" ht="12.75">
      <c r="A6" s="1" t="s">
        <v>309</v>
      </c>
      <c r="B6" s="27">
        <v>6.5</v>
      </c>
      <c r="C6" s="39" t="s">
        <v>266</v>
      </c>
      <c r="D6" s="28" t="s">
        <v>254</v>
      </c>
      <c r="E6" s="159" t="s">
        <v>99</v>
      </c>
      <c r="F6" s="146">
        <f>6.5-0.5</f>
        <v>6</v>
      </c>
      <c r="G6" s="39" t="s">
        <v>358</v>
      </c>
      <c r="H6" s="28">
        <f>6-0.5</f>
        <v>5.5</v>
      </c>
      <c r="I6" s="159" t="s">
        <v>66</v>
      </c>
      <c r="J6" s="146" t="s">
        <v>254</v>
      </c>
      <c r="K6" s="39" t="s">
        <v>90</v>
      </c>
      <c r="L6" s="38" t="s">
        <v>254</v>
      </c>
      <c r="M6" s="1" t="s">
        <v>269</v>
      </c>
      <c r="N6" s="27">
        <v>5.5</v>
      </c>
      <c r="O6" s="1" t="s">
        <v>177</v>
      </c>
      <c r="P6" s="28">
        <v>6.5</v>
      </c>
      <c r="Q6" s="1" t="s">
        <v>138</v>
      </c>
      <c r="R6" s="29">
        <v>6.5</v>
      </c>
      <c r="S6" s="39" t="s">
        <v>207</v>
      </c>
      <c r="T6" s="28">
        <v>4.5</v>
      </c>
      <c r="U6" s="45"/>
      <c r="V6" s="45"/>
      <c r="W6" s="45"/>
      <c r="X6" s="45"/>
      <c r="Y6" s="45"/>
      <c r="Z6" s="45"/>
    </row>
    <row r="7" spans="1:26" ht="12.75">
      <c r="A7" s="1" t="s">
        <v>365</v>
      </c>
      <c r="B7" s="27">
        <v>6.5</v>
      </c>
      <c r="C7" s="39" t="s">
        <v>121</v>
      </c>
      <c r="D7" s="28">
        <v>7</v>
      </c>
      <c r="E7" s="159" t="s">
        <v>369</v>
      </c>
      <c r="F7" s="146">
        <v>6</v>
      </c>
      <c r="G7" s="39" t="s">
        <v>215</v>
      </c>
      <c r="H7" s="28">
        <f>6-0.5</f>
        <v>5.5</v>
      </c>
      <c r="I7" s="159" t="s">
        <v>68</v>
      </c>
      <c r="J7" s="146">
        <v>6</v>
      </c>
      <c r="K7" s="39" t="s">
        <v>82</v>
      </c>
      <c r="L7" s="38">
        <f>6.5-0.5</f>
        <v>6</v>
      </c>
      <c r="M7" s="1" t="s">
        <v>270</v>
      </c>
      <c r="N7" s="27">
        <f>5-0.5-0.5</f>
        <v>4</v>
      </c>
      <c r="O7" s="1" t="s">
        <v>181</v>
      </c>
      <c r="P7" s="28">
        <f>6-0.5</f>
        <v>5.5</v>
      </c>
      <c r="Q7" s="1" t="s">
        <v>142</v>
      </c>
      <c r="R7" s="29" t="s">
        <v>256</v>
      </c>
      <c r="S7" s="39" t="s">
        <v>284</v>
      </c>
      <c r="T7" s="28" t="s">
        <v>254</v>
      </c>
      <c r="U7" s="45"/>
      <c r="V7" s="45"/>
      <c r="W7" s="45"/>
      <c r="X7" s="45"/>
      <c r="Y7" s="45"/>
      <c r="Z7" s="45"/>
    </row>
    <row r="8" spans="1:26" ht="12.75">
      <c r="A8" s="1" t="s">
        <v>238</v>
      </c>
      <c r="B8" s="27">
        <f>6.5+3-0.5</f>
        <v>9</v>
      </c>
      <c r="C8" s="39" t="s">
        <v>124</v>
      </c>
      <c r="D8" s="28">
        <v>6</v>
      </c>
      <c r="E8" s="159" t="s">
        <v>105</v>
      </c>
      <c r="F8" s="146">
        <v>5.5</v>
      </c>
      <c r="G8" s="39" t="s">
        <v>216</v>
      </c>
      <c r="H8" s="28">
        <f>6+3</f>
        <v>9</v>
      </c>
      <c r="I8" s="159" t="s">
        <v>70</v>
      </c>
      <c r="J8" s="146">
        <v>5</v>
      </c>
      <c r="K8" s="39" t="s">
        <v>83</v>
      </c>
      <c r="L8" s="38">
        <v>5.5</v>
      </c>
      <c r="M8" s="1" t="s">
        <v>330</v>
      </c>
      <c r="N8" s="27">
        <v>5</v>
      </c>
      <c r="O8" s="1" t="s">
        <v>180</v>
      </c>
      <c r="P8" s="28">
        <v>6.5</v>
      </c>
      <c r="Q8" s="1" t="s">
        <v>149</v>
      </c>
      <c r="R8" s="29">
        <v>6.5</v>
      </c>
      <c r="S8" s="39" t="s">
        <v>290</v>
      </c>
      <c r="T8" s="28">
        <f>7.5+3</f>
        <v>10.5</v>
      </c>
      <c r="U8" s="45"/>
      <c r="V8" s="45"/>
      <c r="W8" s="45"/>
      <c r="X8" s="45"/>
      <c r="Y8" s="45"/>
      <c r="Z8" s="45"/>
    </row>
    <row r="9" spans="1:26" ht="12.75">
      <c r="A9" s="1" t="s">
        <v>236</v>
      </c>
      <c r="B9" s="27">
        <v>5</v>
      </c>
      <c r="C9" s="39" t="s">
        <v>123</v>
      </c>
      <c r="D9" s="28" t="s">
        <v>254</v>
      </c>
      <c r="E9" s="159" t="s">
        <v>112</v>
      </c>
      <c r="F9" s="146">
        <v>6</v>
      </c>
      <c r="G9" s="39" t="s">
        <v>217</v>
      </c>
      <c r="H9" s="28">
        <v>6.5</v>
      </c>
      <c r="I9" s="159" t="s">
        <v>327</v>
      </c>
      <c r="J9" s="146" t="s">
        <v>254</v>
      </c>
      <c r="K9" s="39" t="s">
        <v>92</v>
      </c>
      <c r="L9" s="38">
        <v>6</v>
      </c>
      <c r="M9" s="1" t="s">
        <v>162</v>
      </c>
      <c r="N9" s="27">
        <v>5</v>
      </c>
      <c r="O9" s="1" t="s">
        <v>188</v>
      </c>
      <c r="P9" s="28">
        <v>7</v>
      </c>
      <c r="Q9" s="1" t="s">
        <v>179</v>
      </c>
      <c r="R9" s="29">
        <v>6</v>
      </c>
      <c r="S9" s="39" t="s">
        <v>339</v>
      </c>
      <c r="T9" s="28">
        <v>5.5</v>
      </c>
      <c r="U9" s="45"/>
      <c r="V9" s="45"/>
      <c r="W9" s="45"/>
      <c r="X9" s="45"/>
      <c r="Y9" s="45"/>
      <c r="Z9" s="45"/>
    </row>
    <row r="10" spans="1:26" ht="12.75">
      <c r="A10" s="1" t="s">
        <v>237</v>
      </c>
      <c r="B10" s="27">
        <f>8+3</f>
        <v>11</v>
      </c>
      <c r="C10" s="39" t="s">
        <v>122</v>
      </c>
      <c r="D10" s="28" t="s">
        <v>254</v>
      </c>
      <c r="E10" s="159" t="s">
        <v>113</v>
      </c>
      <c r="F10" s="146">
        <v>6</v>
      </c>
      <c r="G10" s="39" t="s">
        <v>357</v>
      </c>
      <c r="H10" s="28" t="s">
        <v>254</v>
      </c>
      <c r="I10" s="159" t="s">
        <v>69</v>
      </c>
      <c r="J10" s="146" t="s">
        <v>254</v>
      </c>
      <c r="K10" s="39" t="s">
        <v>307</v>
      </c>
      <c r="L10" s="38">
        <f>6-0.5</f>
        <v>5.5</v>
      </c>
      <c r="M10" s="1" t="s">
        <v>159</v>
      </c>
      <c r="N10" s="27">
        <v>5.5</v>
      </c>
      <c r="O10" s="1" t="s">
        <v>341</v>
      </c>
      <c r="P10" s="28">
        <v>6.5</v>
      </c>
      <c r="Q10" s="1" t="s">
        <v>141</v>
      </c>
      <c r="R10" s="29">
        <v>6.5</v>
      </c>
      <c r="S10" s="39" t="s">
        <v>197</v>
      </c>
      <c r="T10" s="28" t="s">
        <v>254</v>
      </c>
      <c r="U10" s="45"/>
      <c r="V10" s="45"/>
      <c r="W10" s="45"/>
      <c r="X10" s="45"/>
      <c r="Y10" s="45"/>
      <c r="Z10" s="45"/>
    </row>
    <row r="11" spans="1:26" ht="12.75">
      <c r="A11" s="1" t="s">
        <v>239</v>
      </c>
      <c r="B11" s="27">
        <v>6</v>
      </c>
      <c r="C11" s="39" t="s">
        <v>127</v>
      </c>
      <c r="D11" s="28">
        <v>4.5</v>
      </c>
      <c r="E11" s="159" t="s">
        <v>115</v>
      </c>
      <c r="F11" s="146">
        <v>6.5</v>
      </c>
      <c r="G11" s="39" t="s">
        <v>219</v>
      </c>
      <c r="H11" s="28">
        <f>7+3-0.5</f>
        <v>9.5</v>
      </c>
      <c r="I11" s="159" t="s">
        <v>250</v>
      </c>
      <c r="J11" s="146">
        <v>5.5</v>
      </c>
      <c r="K11" s="39" t="s">
        <v>279</v>
      </c>
      <c r="L11" s="38">
        <v>6.5</v>
      </c>
      <c r="M11" s="1" t="s">
        <v>271</v>
      </c>
      <c r="N11" s="27">
        <f>6.5+3</f>
        <v>9.5</v>
      </c>
      <c r="O11" s="1" t="s">
        <v>184</v>
      </c>
      <c r="P11" s="28">
        <v>6.5</v>
      </c>
      <c r="Q11" s="1" t="s">
        <v>154</v>
      </c>
      <c r="R11" s="29">
        <v>6</v>
      </c>
      <c r="S11" s="39" t="s">
        <v>201</v>
      </c>
      <c r="T11" s="28">
        <f>7.5+3+3</f>
        <v>13.5</v>
      </c>
      <c r="U11" s="45"/>
      <c r="V11" s="45"/>
      <c r="W11" s="45"/>
      <c r="X11" s="45"/>
      <c r="Y11" s="45"/>
      <c r="Z11" s="45"/>
    </row>
    <row r="12" spans="1:26" ht="12.75">
      <c r="A12" s="1" t="s">
        <v>263</v>
      </c>
      <c r="B12" s="27">
        <f>5-2</f>
        <v>3</v>
      </c>
      <c r="C12" s="39" t="s">
        <v>126</v>
      </c>
      <c r="D12" s="28">
        <f>7+3</f>
        <v>10</v>
      </c>
      <c r="E12" s="159" t="s">
        <v>107</v>
      </c>
      <c r="F12" s="146">
        <v>6.5</v>
      </c>
      <c r="G12" s="39" t="s">
        <v>220</v>
      </c>
      <c r="H12" s="28">
        <v>5</v>
      </c>
      <c r="I12" s="159" t="s">
        <v>71</v>
      </c>
      <c r="J12" s="146">
        <v>6</v>
      </c>
      <c r="K12" s="39" t="s">
        <v>86</v>
      </c>
      <c r="L12" s="38">
        <v>7</v>
      </c>
      <c r="M12" s="1" t="s">
        <v>165</v>
      </c>
      <c r="N12" s="27">
        <v>5</v>
      </c>
      <c r="O12" s="1" t="s">
        <v>255</v>
      </c>
      <c r="P12" s="28">
        <f>6.5+3</f>
        <v>9.5</v>
      </c>
      <c r="Q12" s="1" t="s">
        <v>145</v>
      </c>
      <c r="R12" s="29">
        <v>5.5</v>
      </c>
      <c r="S12" s="39" t="s">
        <v>282</v>
      </c>
      <c r="T12" s="28">
        <v>5.5</v>
      </c>
      <c r="U12" s="45"/>
      <c r="V12" s="45"/>
      <c r="W12" s="45"/>
      <c r="X12" s="45"/>
      <c r="Y12" s="45"/>
      <c r="Z12" s="45"/>
    </row>
    <row r="13" spans="1:26" ht="12.75">
      <c r="A13" s="1" t="s">
        <v>265</v>
      </c>
      <c r="B13" s="27">
        <f>7+2</f>
        <v>9</v>
      </c>
      <c r="C13" s="39" t="s">
        <v>344</v>
      </c>
      <c r="D13" s="28">
        <f>6.5+3</f>
        <v>9.5</v>
      </c>
      <c r="E13" s="159" t="s">
        <v>106</v>
      </c>
      <c r="F13" s="146">
        <f>7+2+2</f>
        <v>11</v>
      </c>
      <c r="G13" s="39" t="s">
        <v>228</v>
      </c>
      <c r="H13" s="28">
        <v>6</v>
      </c>
      <c r="I13" s="159" t="s">
        <v>329</v>
      </c>
      <c r="J13" s="146">
        <v>5</v>
      </c>
      <c r="K13" s="39" t="s">
        <v>280</v>
      </c>
      <c r="L13" s="38">
        <v>5.5</v>
      </c>
      <c r="M13" s="1" t="s">
        <v>164</v>
      </c>
      <c r="N13" s="27">
        <f>6+3</f>
        <v>9</v>
      </c>
      <c r="O13" s="1" t="s">
        <v>185</v>
      </c>
      <c r="P13" s="28">
        <v>5.5</v>
      </c>
      <c r="Q13" s="1" t="s">
        <v>144</v>
      </c>
      <c r="R13" s="29">
        <v>5.5</v>
      </c>
      <c r="S13" s="39" t="s">
        <v>202</v>
      </c>
      <c r="T13" s="28">
        <v>5</v>
      </c>
      <c r="U13" s="45"/>
      <c r="V13" s="45"/>
      <c r="W13" s="45"/>
      <c r="X13" s="45"/>
      <c r="Y13" s="45"/>
      <c r="Z13" s="45"/>
    </row>
    <row r="14" spans="1:26" ht="12.75">
      <c r="A14" s="45"/>
      <c r="B14" s="30"/>
      <c r="C14" s="142"/>
      <c r="D14" s="32"/>
      <c r="E14" s="160"/>
      <c r="F14" s="147"/>
      <c r="G14" s="40"/>
      <c r="H14" s="31"/>
      <c r="I14" s="160"/>
      <c r="J14" s="147"/>
      <c r="K14" s="40"/>
      <c r="L14" s="32"/>
      <c r="M14" s="45"/>
      <c r="N14" s="30"/>
      <c r="O14" s="45"/>
      <c r="P14" s="31"/>
      <c r="Q14" s="45"/>
      <c r="R14" s="33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45" t="s">
        <v>231</v>
      </c>
      <c r="B15" s="30" t="s">
        <v>252</v>
      </c>
      <c r="C15" s="142" t="s">
        <v>128</v>
      </c>
      <c r="D15" s="32" t="s">
        <v>252</v>
      </c>
      <c r="E15" s="160" t="s">
        <v>98</v>
      </c>
      <c r="F15" s="147">
        <f>5.5-1-1-1</f>
        <v>2.5</v>
      </c>
      <c r="G15" s="40" t="s">
        <v>211</v>
      </c>
      <c r="H15" s="31" t="s">
        <v>252</v>
      </c>
      <c r="I15" s="160" t="s">
        <v>72</v>
      </c>
      <c r="J15" s="147" t="s">
        <v>252</v>
      </c>
      <c r="K15" s="40" t="s">
        <v>306</v>
      </c>
      <c r="L15" s="32">
        <f>6-1</f>
        <v>5</v>
      </c>
      <c r="M15" s="45" t="s">
        <v>268</v>
      </c>
      <c r="N15" s="30" t="s">
        <v>252</v>
      </c>
      <c r="O15" s="45" t="s">
        <v>274</v>
      </c>
      <c r="P15" s="31" t="s">
        <v>252</v>
      </c>
      <c r="Q15" s="45" t="s">
        <v>301</v>
      </c>
      <c r="R15" s="33">
        <f>6+1</f>
        <v>7</v>
      </c>
      <c r="S15" s="40" t="s">
        <v>531</v>
      </c>
      <c r="T15" s="31">
        <f>6.5+1</f>
        <v>7.5</v>
      </c>
      <c r="U15" s="45"/>
      <c r="V15" s="45"/>
      <c r="W15" s="45"/>
      <c r="X15" s="45"/>
      <c r="Y15" s="45"/>
      <c r="Z15" s="45"/>
    </row>
    <row r="16" spans="1:26" ht="12.75">
      <c r="A16" s="1" t="s">
        <v>308</v>
      </c>
      <c r="B16" s="27">
        <v>5.5</v>
      </c>
      <c r="C16" s="142" t="s">
        <v>134</v>
      </c>
      <c r="D16" s="32" t="s">
        <v>253</v>
      </c>
      <c r="E16" s="160" t="s">
        <v>313</v>
      </c>
      <c r="F16" s="147">
        <f>6.5-0.5</f>
        <v>6</v>
      </c>
      <c r="G16" s="39" t="s">
        <v>224</v>
      </c>
      <c r="H16" s="28">
        <v>5.5</v>
      </c>
      <c r="I16" s="178" t="s">
        <v>77</v>
      </c>
      <c r="J16" s="148">
        <v>5</v>
      </c>
      <c r="K16" s="39" t="s">
        <v>351</v>
      </c>
      <c r="L16" s="38">
        <v>6.5</v>
      </c>
      <c r="M16" s="45" t="s">
        <v>366</v>
      </c>
      <c r="N16" s="30" t="s">
        <v>252</v>
      </c>
      <c r="O16" s="357" t="s">
        <v>182</v>
      </c>
      <c r="P16" s="31">
        <v>5.5</v>
      </c>
      <c r="Q16" s="45" t="s">
        <v>147</v>
      </c>
      <c r="R16" s="33">
        <v>5.5</v>
      </c>
      <c r="S16" s="40" t="s">
        <v>347</v>
      </c>
      <c r="T16" s="31" t="s">
        <v>253</v>
      </c>
      <c r="U16" s="45"/>
      <c r="V16" s="45"/>
      <c r="W16" s="45"/>
      <c r="X16" s="45"/>
      <c r="Y16" s="45"/>
      <c r="Z16" s="45"/>
    </row>
    <row r="17" spans="1:26" ht="12.75">
      <c r="A17" s="45" t="s">
        <v>234</v>
      </c>
      <c r="B17" s="30">
        <v>5.5</v>
      </c>
      <c r="C17" s="142" t="s">
        <v>489</v>
      </c>
      <c r="D17" s="32">
        <v>5</v>
      </c>
      <c r="E17" s="178" t="s">
        <v>103</v>
      </c>
      <c r="F17" s="148">
        <v>6</v>
      </c>
      <c r="G17" s="40" t="s">
        <v>508</v>
      </c>
      <c r="H17" s="31">
        <v>5</v>
      </c>
      <c r="I17" s="160" t="s">
        <v>371</v>
      </c>
      <c r="J17" s="147">
        <v>5.5</v>
      </c>
      <c r="K17" s="40" t="s">
        <v>91</v>
      </c>
      <c r="L17" s="32" t="s">
        <v>252</v>
      </c>
      <c r="M17" s="357" t="s">
        <v>171</v>
      </c>
      <c r="N17" s="30">
        <v>6.5</v>
      </c>
      <c r="O17" s="45" t="s">
        <v>150</v>
      </c>
      <c r="P17" s="31" t="s">
        <v>252</v>
      </c>
      <c r="Q17" s="45" t="s">
        <v>148</v>
      </c>
      <c r="R17" s="33">
        <v>6</v>
      </c>
      <c r="S17" s="39" t="s">
        <v>198</v>
      </c>
      <c r="T17" s="38">
        <v>6</v>
      </c>
      <c r="U17" s="45"/>
      <c r="V17" s="45"/>
      <c r="W17" s="45"/>
      <c r="X17" s="45"/>
      <c r="Y17" s="45"/>
      <c r="Z17" s="45"/>
    </row>
    <row r="18" spans="1:26" ht="12.75">
      <c r="A18" s="357" t="s">
        <v>246</v>
      </c>
      <c r="B18" s="33" t="s">
        <v>252</v>
      </c>
      <c r="C18" s="143" t="s">
        <v>132</v>
      </c>
      <c r="D18" s="38">
        <v>6</v>
      </c>
      <c r="E18" s="178" t="s">
        <v>354</v>
      </c>
      <c r="F18" s="148" t="s">
        <v>253</v>
      </c>
      <c r="G18" s="39" t="s">
        <v>225</v>
      </c>
      <c r="H18" s="28">
        <f>5.5-0.5</f>
        <v>5</v>
      </c>
      <c r="I18" s="159" t="s">
        <v>75</v>
      </c>
      <c r="J18" s="146">
        <f>6+2</f>
        <v>8</v>
      </c>
      <c r="K18" s="40" t="s">
        <v>85</v>
      </c>
      <c r="L18" s="32" t="s">
        <v>252</v>
      </c>
      <c r="M18" s="45" t="s">
        <v>170</v>
      </c>
      <c r="N18" s="30">
        <f>7+3</f>
        <v>10</v>
      </c>
      <c r="O18" s="45" t="s">
        <v>178</v>
      </c>
      <c r="P18" s="31">
        <f>5-0.5-1.5</f>
        <v>3</v>
      </c>
      <c r="Q18" s="1" t="s">
        <v>302</v>
      </c>
      <c r="R18" s="29" t="s">
        <v>252</v>
      </c>
      <c r="S18" s="39" t="s">
        <v>193</v>
      </c>
      <c r="T18" s="38">
        <v>6</v>
      </c>
      <c r="U18" s="45"/>
      <c r="V18" s="45"/>
      <c r="W18" s="45"/>
      <c r="X18" s="45"/>
      <c r="Y18" s="45"/>
      <c r="Z18" s="45"/>
    </row>
    <row r="19" spans="1:26" ht="12.75">
      <c r="A19" s="45" t="s">
        <v>235</v>
      </c>
      <c r="B19" s="33" t="s">
        <v>253</v>
      </c>
      <c r="C19" s="143" t="s">
        <v>276</v>
      </c>
      <c r="D19" s="38">
        <v>6.5</v>
      </c>
      <c r="E19" s="178" t="s">
        <v>108</v>
      </c>
      <c r="F19" s="147">
        <f>6+3</f>
        <v>9</v>
      </c>
      <c r="G19" s="40" t="s">
        <v>226</v>
      </c>
      <c r="H19" s="31" t="s">
        <v>253</v>
      </c>
      <c r="I19" s="159" t="s">
        <v>251</v>
      </c>
      <c r="J19" s="146">
        <v>6.5</v>
      </c>
      <c r="K19" s="40" t="s">
        <v>81</v>
      </c>
      <c r="L19" s="32">
        <v>6</v>
      </c>
      <c r="M19" s="45" t="s">
        <v>169</v>
      </c>
      <c r="N19" s="33" t="s">
        <v>253</v>
      </c>
      <c r="O19" s="45" t="s">
        <v>481</v>
      </c>
      <c r="P19" s="32">
        <f>6.5-0.5</f>
        <v>6</v>
      </c>
      <c r="Q19" s="1" t="s">
        <v>143</v>
      </c>
      <c r="R19" s="29">
        <v>5.5</v>
      </c>
      <c r="S19" s="40" t="s">
        <v>194</v>
      </c>
      <c r="T19" s="32">
        <v>5.5</v>
      </c>
      <c r="U19" s="45"/>
      <c r="V19" s="45"/>
      <c r="W19" s="45"/>
      <c r="X19" s="45"/>
      <c r="Y19" s="45"/>
      <c r="Z19" s="45"/>
    </row>
    <row r="20" spans="1:26" ht="12.75">
      <c r="A20" s="45" t="s">
        <v>248</v>
      </c>
      <c r="B20" s="33">
        <v>5.5</v>
      </c>
      <c r="C20" s="142" t="s">
        <v>129</v>
      </c>
      <c r="D20" s="32" t="s">
        <v>252</v>
      </c>
      <c r="E20" s="178" t="s">
        <v>114</v>
      </c>
      <c r="F20" s="147" t="s">
        <v>253</v>
      </c>
      <c r="G20" s="40" t="s">
        <v>227</v>
      </c>
      <c r="H20" s="31">
        <v>6.5</v>
      </c>
      <c r="I20" s="159" t="s">
        <v>63</v>
      </c>
      <c r="J20" s="146">
        <v>6</v>
      </c>
      <c r="K20" s="40" t="s">
        <v>88</v>
      </c>
      <c r="L20" s="32">
        <v>5</v>
      </c>
      <c r="M20" s="1" t="s">
        <v>294</v>
      </c>
      <c r="N20" s="29" t="s">
        <v>252</v>
      </c>
      <c r="O20" s="357" t="s">
        <v>275</v>
      </c>
      <c r="P20" s="37">
        <v>6</v>
      </c>
      <c r="Q20" s="45" t="s">
        <v>152</v>
      </c>
      <c r="R20" s="33">
        <v>6.5</v>
      </c>
      <c r="S20" s="40" t="s">
        <v>206</v>
      </c>
      <c r="T20" s="32">
        <v>5</v>
      </c>
      <c r="U20" s="45"/>
      <c r="V20" s="45"/>
      <c r="W20" s="45"/>
      <c r="X20" s="45"/>
      <c r="Y20" s="45"/>
      <c r="Z20" s="45"/>
    </row>
    <row r="21" spans="1:26" ht="12.75">
      <c r="A21" s="45" t="s">
        <v>241</v>
      </c>
      <c r="B21" s="33" t="s">
        <v>252</v>
      </c>
      <c r="C21" s="143" t="s">
        <v>131</v>
      </c>
      <c r="D21" s="38">
        <v>5</v>
      </c>
      <c r="E21" s="160" t="s">
        <v>299</v>
      </c>
      <c r="F21" s="147">
        <v>6</v>
      </c>
      <c r="G21" s="40" t="s">
        <v>221</v>
      </c>
      <c r="H21" s="32">
        <f>5-0.5</f>
        <v>4.5</v>
      </c>
      <c r="I21" s="160" t="s">
        <v>73</v>
      </c>
      <c r="J21" s="147">
        <f>5-0.5</f>
        <v>4.5</v>
      </c>
      <c r="K21" s="40" t="s">
        <v>93</v>
      </c>
      <c r="L21" s="32">
        <v>6</v>
      </c>
      <c r="M21" s="1" t="s">
        <v>167</v>
      </c>
      <c r="N21" s="29">
        <v>6</v>
      </c>
      <c r="O21" s="45" t="s">
        <v>190</v>
      </c>
      <c r="P21" s="32">
        <v>5</v>
      </c>
      <c r="Q21" s="45" t="s">
        <v>303</v>
      </c>
      <c r="R21" s="33">
        <f>4.5-0.5</f>
        <v>4</v>
      </c>
      <c r="S21" s="40" t="s">
        <v>335</v>
      </c>
      <c r="T21" s="32">
        <v>6</v>
      </c>
      <c r="U21" s="45"/>
      <c r="V21" s="45"/>
      <c r="W21" s="45"/>
      <c r="X21" s="45"/>
      <c r="Y21" s="45"/>
      <c r="Z21" s="45"/>
    </row>
    <row r="22" spans="1:26" ht="12.75">
      <c r="A22" s="1" t="s">
        <v>249</v>
      </c>
      <c r="B22" s="29">
        <v>1</v>
      </c>
      <c r="C22" s="143" t="s">
        <v>325</v>
      </c>
      <c r="D22" s="38">
        <v>-0.5</v>
      </c>
      <c r="E22" s="159" t="s">
        <v>524</v>
      </c>
      <c r="F22" s="146">
        <v>0</v>
      </c>
      <c r="G22" s="39" t="s">
        <v>229</v>
      </c>
      <c r="H22" s="38">
        <v>-1</v>
      </c>
      <c r="I22" s="159" t="s">
        <v>97</v>
      </c>
      <c r="J22" s="146">
        <v>1.5</v>
      </c>
      <c r="K22" s="39" t="s">
        <v>96</v>
      </c>
      <c r="L22" s="38">
        <v>-1</v>
      </c>
      <c r="M22" s="39" t="s">
        <v>173</v>
      </c>
      <c r="N22" s="184">
        <v>-0.5</v>
      </c>
      <c r="O22" s="1" t="s">
        <v>257</v>
      </c>
      <c r="P22" s="38">
        <v>0</v>
      </c>
      <c r="Q22" s="79" t="s">
        <v>532</v>
      </c>
      <c r="R22" s="29">
        <v>0</v>
      </c>
      <c r="S22" s="39" t="s">
        <v>210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34"/>
      <c r="D23" s="32"/>
      <c r="E23" s="160"/>
      <c r="F23" s="147"/>
      <c r="G23" s="40"/>
      <c r="H23" s="32"/>
      <c r="I23" s="160"/>
      <c r="J23" s="147"/>
      <c r="K23" s="40"/>
      <c r="L23" s="32"/>
      <c r="M23" s="40"/>
      <c r="N23" s="33"/>
      <c r="P23" s="32"/>
      <c r="Q23" s="80"/>
      <c r="R23" s="33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368">
        <f>B3+B4+B16+B6+B7+B8+B9+B10+B11+B12+B13+B22</f>
        <v>72.5</v>
      </c>
      <c r="C24" s="17"/>
      <c r="D24" s="190">
        <f>D3+D4+D5+D21+D7+D8+D18+D19+D11+D12+D13+D22</f>
        <v>72</v>
      </c>
      <c r="E24" s="158"/>
      <c r="F24" s="192">
        <f>F3+F4+F5+F6+F7+F8+F9+F10+F11+F12+F13+F22</f>
        <v>73</v>
      </c>
      <c r="G24" s="17"/>
      <c r="H24" s="162">
        <f>H3+H16+H5+H6+H7+H8+H9+H18+H11+H12+H13+H22</f>
        <v>66.5</v>
      </c>
      <c r="I24" s="158"/>
      <c r="J24" s="149">
        <f>J3+J4+J5+J20+J7+J8+J18+J19+J11+J12+J13+J22</f>
        <v>64.5</v>
      </c>
      <c r="K24" s="17"/>
      <c r="L24" s="176">
        <f>L3+L4+L5+L16+L7+L8+L9+L10+L11+L12+L13+L22</f>
        <v>65</v>
      </c>
      <c r="M24" s="17"/>
      <c r="N24" s="185">
        <f>N3+N21+N5+N6+N7+N8+N9+N10+N11+N12+N13+N22</f>
        <v>64.5</v>
      </c>
      <c r="O24" s="17"/>
      <c r="P24" s="369">
        <f>P3+P4+P5+P6+P7+P8+P9+P10+P11+P12+P13+P22</f>
        <v>70.5</v>
      </c>
      <c r="Q24" s="26"/>
      <c r="R24" s="188">
        <f>R3+R4+R5+R6+R19+R8+R9+R10+R11+R12+R13+R22</f>
        <v>62.5</v>
      </c>
      <c r="S24" s="17"/>
      <c r="T24" s="100">
        <f>T3+T4+T5+T6+T17+T8+T9+T18+T11+T12+T13+T22</f>
        <v>76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158"/>
      <c r="F25" s="150"/>
      <c r="G25" s="17"/>
      <c r="H25" s="23"/>
      <c r="I25" s="158"/>
      <c r="J25" s="150"/>
      <c r="K25" s="17"/>
      <c r="L25" s="23"/>
      <c r="M25" s="17"/>
      <c r="N25" s="77"/>
      <c r="O25" s="17"/>
      <c r="P25" s="18"/>
      <c r="Q25" s="26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81"/>
      <c r="B26" s="44">
        <v>2</v>
      </c>
      <c r="C26" s="42"/>
      <c r="D26" s="170">
        <v>2</v>
      </c>
      <c r="E26" s="97"/>
      <c r="F26" s="98">
        <v>2</v>
      </c>
      <c r="G26" s="87"/>
      <c r="H26" s="164">
        <v>1</v>
      </c>
      <c r="I26" s="187"/>
      <c r="J26" s="140">
        <v>0</v>
      </c>
      <c r="K26" s="183"/>
      <c r="L26" s="43">
        <v>0</v>
      </c>
      <c r="M26" s="62"/>
      <c r="N26" s="60">
        <v>0</v>
      </c>
      <c r="O26" s="53"/>
      <c r="P26" s="168">
        <v>1</v>
      </c>
      <c r="Q26" s="50"/>
      <c r="R26" s="84">
        <v>0</v>
      </c>
      <c r="S26" s="46"/>
      <c r="T26" s="41">
        <v>3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140625" style="0" customWidth="1"/>
    <col min="2" max="2" width="4.8515625" style="0" bestFit="1" customWidth="1"/>
    <col min="3" max="3" width="12.421875" style="0" customWidth="1"/>
    <col min="4" max="4" width="4.57421875" style="0" bestFit="1" customWidth="1"/>
    <col min="5" max="5" width="13.00390625" style="0" customWidth="1"/>
    <col min="6" max="6" width="4.8515625" style="0" bestFit="1" customWidth="1"/>
    <col min="7" max="7" width="12.57421875" style="0" bestFit="1" customWidth="1"/>
    <col min="8" max="8" width="4.8515625" style="0" bestFit="1" customWidth="1"/>
    <col min="9" max="9" width="12.421875" style="0" bestFit="1" customWidth="1"/>
    <col min="10" max="10" width="4.8515625" style="0" bestFit="1" customWidth="1"/>
    <col min="11" max="11" width="11.7109375" style="0" bestFit="1" customWidth="1"/>
    <col min="12" max="12" width="4.8515625" style="0" bestFit="1" customWidth="1"/>
    <col min="13" max="13" width="11.7109375" style="0" bestFit="1" customWidth="1"/>
    <col min="14" max="14" width="4.8515625" style="0" bestFit="1" customWidth="1"/>
    <col min="15" max="15" width="12.7109375" style="0" bestFit="1" customWidth="1"/>
    <col min="16" max="16" width="4.00390625" style="0" bestFit="1" customWidth="1"/>
    <col min="17" max="17" width="14.421875" style="0" bestFit="1" customWidth="1"/>
    <col min="18" max="18" width="5.00390625" style="0" customWidth="1"/>
    <col min="19" max="19" width="15.140625" style="0" bestFit="1" customWidth="1"/>
    <col min="20" max="20" width="4.8515625" style="0" bestFit="1" customWidth="1"/>
  </cols>
  <sheetData>
    <row r="1" spans="1:26" ht="13.5" thickBot="1">
      <c r="A1" s="455" t="s">
        <v>54</v>
      </c>
      <c r="B1" s="456"/>
      <c r="C1" s="459" t="s">
        <v>336</v>
      </c>
      <c r="D1" s="460"/>
      <c r="E1" s="467" t="s">
        <v>58</v>
      </c>
      <c r="F1" s="468"/>
      <c r="G1" s="461" t="s">
        <v>323</v>
      </c>
      <c r="H1" s="462"/>
      <c r="I1" s="465" t="s">
        <v>352</v>
      </c>
      <c r="J1" s="466"/>
      <c r="K1" s="457" t="s">
        <v>56</v>
      </c>
      <c r="L1" s="458"/>
      <c r="M1" s="469" t="s">
        <v>59</v>
      </c>
      <c r="N1" s="470"/>
      <c r="O1" s="463" t="s">
        <v>55</v>
      </c>
      <c r="P1" s="464"/>
      <c r="Q1" s="471" t="s">
        <v>537</v>
      </c>
      <c r="R1" s="472"/>
      <c r="S1" s="473" t="s">
        <v>287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24"/>
      <c r="C2" s="68"/>
      <c r="D2" s="179"/>
      <c r="E2" s="26"/>
      <c r="F2" s="362"/>
      <c r="G2" s="68"/>
      <c r="H2" s="179"/>
      <c r="I2" s="26"/>
      <c r="J2" s="24"/>
      <c r="K2" s="17"/>
      <c r="L2" s="161"/>
      <c r="M2" s="26"/>
      <c r="N2" s="362"/>
      <c r="O2" s="17"/>
      <c r="P2" s="18"/>
      <c r="Q2" s="26"/>
      <c r="R2" s="24"/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5-1</f>
        <v>4</v>
      </c>
      <c r="C3" s="93" t="s">
        <v>98</v>
      </c>
      <c r="D3" s="58">
        <f>6.5-1</f>
        <v>5.5</v>
      </c>
      <c r="E3" s="79" t="s">
        <v>475</v>
      </c>
      <c r="F3" s="27">
        <f>6-1-0.5</f>
        <v>4.5</v>
      </c>
      <c r="G3" s="93" t="s">
        <v>62</v>
      </c>
      <c r="H3" s="58">
        <f>5.5-1-1</f>
        <v>3.5</v>
      </c>
      <c r="I3" s="165" t="s">
        <v>264</v>
      </c>
      <c r="J3" s="27">
        <f>6.5-1</f>
        <v>5.5</v>
      </c>
      <c r="K3" s="67" t="s">
        <v>361</v>
      </c>
      <c r="L3" s="38" t="s">
        <v>254</v>
      </c>
      <c r="M3" s="165" t="s">
        <v>155</v>
      </c>
      <c r="N3" s="27">
        <f>6-1</f>
        <v>5</v>
      </c>
      <c r="O3" s="67" t="s">
        <v>146</v>
      </c>
      <c r="P3" s="38">
        <f>6-1</f>
        <v>5</v>
      </c>
      <c r="Q3" s="165" t="s">
        <v>274</v>
      </c>
      <c r="R3" s="27">
        <f>6.5-1-1</f>
        <v>4.5</v>
      </c>
      <c r="S3" s="39" t="s">
        <v>283</v>
      </c>
      <c r="T3" s="28">
        <f>6+1</f>
        <v>7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 t="s">
        <v>254</v>
      </c>
      <c r="C4" s="93" t="s">
        <v>99</v>
      </c>
      <c r="D4" s="58">
        <f>6+3</f>
        <v>9</v>
      </c>
      <c r="E4" s="79" t="s">
        <v>212</v>
      </c>
      <c r="F4" s="27" t="s">
        <v>254</v>
      </c>
      <c r="G4" s="93" t="s">
        <v>328</v>
      </c>
      <c r="H4" s="58" t="s">
        <v>254</v>
      </c>
      <c r="I4" s="165" t="s">
        <v>232</v>
      </c>
      <c r="J4" s="27">
        <f>6-0.5</f>
        <v>5.5</v>
      </c>
      <c r="K4" s="67" t="s">
        <v>90</v>
      </c>
      <c r="L4" s="38">
        <f>6-0.5</f>
        <v>5.5</v>
      </c>
      <c r="M4" s="165" t="s">
        <v>156</v>
      </c>
      <c r="N4" s="27">
        <v>6.5</v>
      </c>
      <c r="O4" s="67" t="s">
        <v>281</v>
      </c>
      <c r="P4" s="38">
        <v>6</v>
      </c>
      <c r="Q4" s="165" t="s">
        <v>191</v>
      </c>
      <c r="R4" s="27">
        <v>5.5</v>
      </c>
      <c r="S4" s="39" t="s">
        <v>209</v>
      </c>
      <c r="T4" s="28">
        <v>7</v>
      </c>
      <c r="U4" s="45"/>
      <c r="V4" s="45"/>
      <c r="W4" s="45"/>
      <c r="X4" s="45"/>
      <c r="Y4" s="45"/>
      <c r="Z4" s="45"/>
    </row>
    <row r="5" spans="1:26" ht="12.75">
      <c r="A5" s="79" t="s">
        <v>120</v>
      </c>
      <c r="B5" s="48">
        <v>6.5</v>
      </c>
      <c r="C5" s="93" t="s">
        <v>369</v>
      </c>
      <c r="D5" s="58">
        <v>6</v>
      </c>
      <c r="E5" s="79" t="s">
        <v>326</v>
      </c>
      <c r="F5" s="27">
        <v>6</v>
      </c>
      <c r="G5" s="93" t="s">
        <v>65</v>
      </c>
      <c r="H5" s="58">
        <v>6.5</v>
      </c>
      <c r="I5" s="165" t="s">
        <v>308</v>
      </c>
      <c r="J5" s="27">
        <f>7+3-0.5</f>
        <v>9.5</v>
      </c>
      <c r="K5" s="67" t="s">
        <v>360</v>
      </c>
      <c r="L5" s="38">
        <v>6.5</v>
      </c>
      <c r="M5" s="165" t="s">
        <v>269</v>
      </c>
      <c r="N5" s="237">
        <v>6</v>
      </c>
      <c r="O5" s="67" t="s">
        <v>137</v>
      </c>
      <c r="P5" s="38">
        <f>5+3-0.5</f>
        <v>7.5</v>
      </c>
      <c r="Q5" s="165" t="s">
        <v>342</v>
      </c>
      <c r="R5" s="27">
        <v>5.5</v>
      </c>
      <c r="S5" s="39" t="s">
        <v>204</v>
      </c>
      <c r="T5" s="28">
        <f>6-0.5</f>
        <v>5.5</v>
      </c>
      <c r="U5" s="45"/>
      <c r="V5" s="45"/>
      <c r="W5" s="45"/>
      <c r="X5" s="45"/>
      <c r="Y5" s="45"/>
      <c r="Z5" s="45"/>
    </row>
    <row r="6" spans="1:26" ht="12.75">
      <c r="A6" s="79" t="s">
        <v>129</v>
      </c>
      <c r="B6" s="27">
        <v>6</v>
      </c>
      <c r="C6" s="93" t="s">
        <v>340</v>
      </c>
      <c r="D6" s="58">
        <v>6</v>
      </c>
      <c r="E6" s="79" t="s">
        <v>358</v>
      </c>
      <c r="F6" s="27">
        <v>6</v>
      </c>
      <c r="G6" s="93" t="s">
        <v>63</v>
      </c>
      <c r="H6" s="58">
        <v>5.5</v>
      </c>
      <c r="I6" s="165" t="s">
        <v>309</v>
      </c>
      <c r="J6" s="27">
        <v>6</v>
      </c>
      <c r="K6" s="67" t="s">
        <v>278</v>
      </c>
      <c r="L6" s="38">
        <v>6</v>
      </c>
      <c r="M6" s="165" t="s">
        <v>167</v>
      </c>
      <c r="N6" s="27">
        <v>6</v>
      </c>
      <c r="O6" s="67" t="s">
        <v>138</v>
      </c>
      <c r="P6" s="38">
        <v>5.5</v>
      </c>
      <c r="Q6" s="165" t="s">
        <v>177</v>
      </c>
      <c r="R6" s="27">
        <f>6.5-0.5</f>
        <v>6</v>
      </c>
      <c r="S6" s="39" t="s">
        <v>195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f>6-0.5</f>
        <v>5.5</v>
      </c>
      <c r="C7" s="93" t="s">
        <v>103</v>
      </c>
      <c r="D7" s="58">
        <f>6.5-0.5</f>
        <v>6</v>
      </c>
      <c r="E7" s="79" t="s">
        <v>215</v>
      </c>
      <c r="F7" s="27">
        <v>6</v>
      </c>
      <c r="G7" s="93" t="s">
        <v>70</v>
      </c>
      <c r="H7" s="58">
        <v>5.5</v>
      </c>
      <c r="I7" s="165" t="s">
        <v>237</v>
      </c>
      <c r="J7" s="27" t="s">
        <v>254</v>
      </c>
      <c r="K7" s="67" t="s">
        <v>82</v>
      </c>
      <c r="L7" s="38">
        <f>6.5+2-0.5</f>
        <v>8</v>
      </c>
      <c r="M7" s="165" t="s">
        <v>159</v>
      </c>
      <c r="N7" s="27">
        <f>6+3</f>
        <v>9</v>
      </c>
      <c r="O7" s="67" t="s">
        <v>343</v>
      </c>
      <c r="P7" s="38">
        <f>5-0.5</f>
        <v>4.5</v>
      </c>
      <c r="Q7" s="165" t="s">
        <v>332</v>
      </c>
      <c r="R7" s="27">
        <v>6</v>
      </c>
      <c r="S7" s="39" t="s">
        <v>199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>
        <v>7.5</v>
      </c>
      <c r="C8" s="93" t="s">
        <v>105</v>
      </c>
      <c r="D8" s="58">
        <f>6-0.5</f>
        <v>5.5</v>
      </c>
      <c r="E8" s="79" t="s">
        <v>216</v>
      </c>
      <c r="F8" s="27">
        <v>5.5</v>
      </c>
      <c r="G8" s="93" t="s">
        <v>68</v>
      </c>
      <c r="H8" s="58">
        <v>6.5</v>
      </c>
      <c r="I8" s="165" t="s">
        <v>238</v>
      </c>
      <c r="J8" s="27">
        <f>7+3</f>
        <v>10</v>
      </c>
      <c r="K8" s="67" t="s">
        <v>83</v>
      </c>
      <c r="L8" s="38">
        <v>5</v>
      </c>
      <c r="M8" s="165" t="s">
        <v>160</v>
      </c>
      <c r="N8" s="27">
        <v>5.5</v>
      </c>
      <c r="O8" s="67" t="s">
        <v>141</v>
      </c>
      <c r="P8" s="38">
        <v>7</v>
      </c>
      <c r="Q8" s="165" t="s">
        <v>341</v>
      </c>
      <c r="R8" s="27">
        <v>5.5</v>
      </c>
      <c r="S8" s="39" t="s">
        <v>196</v>
      </c>
      <c r="T8" s="28">
        <f>5.5-0.5</f>
        <v>5</v>
      </c>
      <c r="U8" s="45"/>
      <c r="V8" s="45"/>
      <c r="W8" s="45"/>
      <c r="X8" s="45"/>
      <c r="Y8" s="45"/>
      <c r="Z8" s="45"/>
    </row>
    <row r="9" spans="1:26" ht="12.75">
      <c r="A9" s="79" t="s">
        <v>122</v>
      </c>
      <c r="B9" s="27">
        <v>6</v>
      </c>
      <c r="C9" s="93" t="s">
        <v>112</v>
      </c>
      <c r="D9" s="58">
        <v>5.5</v>
      </c>
      <c r="E9" s="79" t="s">
        <v>217</v>
      </c>
      <c r="F9" s="27">
        <v>5</v>
      </c>
      <c r="G9" s="93" t="s">
        <v>327</v>
      </c>
      <c r="H9" s="58">
        <v>6</v>
      </c>
      <c r="I9" s="165" t="s">
        <v>236</v>
      </c>
      <c r="J9" s="27">
        <v>5.5</v>
      </c>
      <c r="K9" s="67" t="s">
        <v>307</v>
      </c>
      <c r="L9" s="38" t="s">
        <v>254</v>
      </c>
      <c r="M9" s="165" t="s">
        <v>170</v>
      </c>
      <c r="N9" s="27" t="s">
        <v>254</v>
      </c>
      <c r="O9" s="67" t="s">
        <v>179</v>
      </c>
      <c r="P9" s="38">
        <f>6-0.5</f>
        <v>5.5</v>
      </c>
      <c r="Q9" s="165" t="s">
        <v>481</v>
      </c>
      <c r="R9" s="27">
        <v>6</v>
      </c>
      <c r="S9" s="39" t="s">
        <v>339</v>
      </c>
      <c r="T9" s="28">
        <v>6</v>
      </c>
      <c r="U9" s="45"/>
      <c r="V9" s="45"/>
      <c r="W9" s="45"/>
      <c r="X9" s="45"/>
      <c r="Y9" s="45"/>
      <c r="Z9" s="45"/>
    </row>
    <row r="10" spans="1:26" ht="12.75">
      <c r="A10" s="79" t="s">
        <v>123</v>
      </c>
      <c r="B10" s="27">
        <v>6</v>
      </c>
      <c r="C10" s="93" t="s">
        <v>113</v>
      </c>
      <c r="D10" s="58">
        <v>5.5</v>
      </c>
      <c r="E10" s="79" t="s">
        <v>357</v>
      </c>
      <c r="F10" s="27" t="s">
        <v>256</v>
      </c>
      <c r="G10" s="93" t="s">
        <v>75</v>
      </c>
      <c r="H10" s="58">
        <v>6.5</v>
      </c>
      <c r="I10" s="165" t="s">
        <v>246</v>
      </c>
      <c r="J10" s="27">
        <v>6</v>
      </c>
      <c r="K10" s="67" t="s">
        <v>92</v>
      </c>
      <c r="L10" s="38">
        <f>6-0.5</f>
        <v>5.5</v>
      </c>
      <c r="M10" s="165" t="s">
        <v>171</v>
      </c>
      <c r="N10" s="27">
        <v>6</v>
      </c>
      <c r="O10" s="67" t="s">
        <v>143</v>
      </c>
      <c r="P10" s="38">
        <v>5</v>
      </c>
      <c r="Q10" s="165" t="s">
        <v>188</v>
      </c>
      <c r="R10" s="27">
        <v>6</v>
      </c>
      <c r="S10" s="39" t="s">
        <v>290</v>
      </c>
      <c r="T10" s="28">
        <v>7.5</v>
      </c>
      <c r="U10" s="45"/>
      <c r="V10" s="45"/>
      <c r="W10" s="45"/>
      <c r="X10" s="45"/>
      <c r="Y10" s="45"/>
      <c r="Z10" s="45"/>
    </row>
    <row r="11" spans="1:26" ht="12.75">
      <c r="A11" s="79" t="s">
        <v>126</v>
      </c>
      <c r="B11" s="27">
        <f>6.5+3</f>
        <v>9.5</v>
      </c>
      <c r="C11" s="93" t="s">
        <v>108</v>
      </c>
      <c r="D11" s="58">
        <f>5-0.5</f>
        <v>4.5</v>
      </c>
      <c r="E11" s="79" t="s">
        <v>219</v>
      </c>
      <c r="F11" s="27">
        <v>6</v>
      </c>
      <c r="G11" s="93" t="s">
        <v>69</v>
      </c>
      <c r="H11" s="58">
        <v>5.5</v>
      </c>
      <c r="I11" s="165" t="s">
        <v>239</v>
      </c>
      <c r="J11" s="27">
        <f>4-2</f>
        <v>2</v>
      </c>
      <c r="K11" s="67" t="s">
        <v>86</v>
      </c>
      <c r="L11" s="38">
        <v>6</v>
      </c>
      <c r="M11" s="165" t="s">
        <v>162</v>
      </c>
      <c r="N11" s="27">
        <v>5</v>
      </c>
      <c r="O11" s="67" t="s">
        <v>154</v>
      </c>
      <c r="P11" s="38">
        <f>8+3+2</f>
        <v>13</v>
      </c>
      <c r="Q11" s="165" t="s">
        <v>150</v>
      </c>
      <c r="R11" s="27">
        <v>6</v>
      </c>
      <c r="S11" s="39" t="s">
        <v>201</v>
      </c>
      <c r="T11" s="28" t="s">
        <v>254</v>
      </c>
      <c r="U11" s="45"/>
      <c r="V11" s="45"/>
      <c r="W11" s="45"/>
      <c r="X11" s="45"/>
      <c r="Y11" s="45"/>
      <c r="Z11" s="45"/>
    </row>
    <row r="12" spans="1:26" ht="12.75">
      <c r="A12" s="79" t="s">
        <v>489</v>
      </c>
      <c r="B12" s="27">
        <f>5.5+3</f>
        <v>8.5</v>
      </c>
      <c r="C12" s="93" t="s">
        <v>107</v>
      </c>
      <c r="D12" s="58">
        <v>6.5</v>
      </c>
      <c r="E12" s="79" t="s">
        <v>220</v>
      </c>
      <c r="F12" s="27">
        <v>5</v>
      </c>
      <c r="G12" s="93" t="s">
        <v>71</v>
      </c>
      <c r="H12" s="58">
        <v>5.5</v>
      </c>
      <c r="I12" s="165" t="s">
        <v>265</v>
      </c>
      <c r="J12" s="27">
        <v>5.5</v>
      </c>
      <c r="K12" s="67" t="s">
        <v>95</v>
      </c>
      <c r="L12" s="38" t="s">
        <v>256</v>
      </c>
      <c r="M12" s="165" t="s">
        <v>164</v>
      </c>
      <c r="N12" s="27">
        <f>6+2</f>
        <v>8</v>
      </c>
      <c r="O12" s="67" t="s">
        <v>145</v>
      </c>
      <c r="P12" s="38">
        <f>6+3</f>
        <v>9</v>
      </c>
      <c r="Q12" s="165" t="s">
        <v>182</v>
      </c>
      <c r="R12" s="27">
        <v>6.5</v>
      </c>
      <c r="S12" s="39" t="s">
        <v>282</v>
      </c>
      <c r="T12" s="28">
        <v>5.5</v>
      </c>
      <c r="U12" s="45"/>
      <c r="V12" s="45"/>
      <c r="W12" s="45"/>
      <c r="X12" s="45"/>
      <c r="Y12" s="45"/>
      <c r="Z12" s="45"/>
    </row>
    <row r="13" spans="1:26" ht="12.75">
      <c r="A13" s="79" t="s">
        <v>344</v>
      </c>
      <c r="B13" s="27">
        <f>8+3+3+3-0.5</f>
        <v>16.5</v>
      </c>
      <c r="C13" s="93" t="s">
        <v>106</v>
      </c>
      <c r="D13" s="58">
        <f>6-0.5</f>
        <v>5.5</v>
      </c>
      <c r="E13" s="79" t="s">
        <v>227</v>
      </c>
      <c r="F13" s="27">
        <v>6</v>
      </c>
      <c r="G13" s="93" t="s">
        <v>250</v>
      </c>
      <c r="H13" s="58">
        <v>5</v>
      </c>
      <c r="I13" s="165" t="s">
        <v>248</v>
      </c>
      <c r="J13" s="27">
        <f>5.5+3</f>
        <v>8.5</v>
      </c>
      <c r="K13" s="67" t="s">
        <v>279</v>
      </c>
      <c r="L13" s="38">
        <v>5</v>
      </c>
      <c r="M13" s="165" t="s">
        <v>271</v>
      </c>
      <c r="N13" s="27">
        <f>7+3-0.5</f>
        <v>9.5</v>
      </c>
      <c r="O13" s="67" t="s">
        <v>144</v>
      </c>
      <c r="P13" s="38">
        <v>5.5</v>
      </c>
      <c r="Q13" s="165" t="s">
        <v>185</v>
      </c>
      <c r="R13" s="27" t="s">
        <v>254</v>
      </c>
      <c r="S13" s="39" t="s">
        <v>202</v>
      </c>
      <c r="T13" s="28">
        <v>6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94"/>
      <c r="D14" s="95"/>
      <c r="E14" s="80"/>
      <c r="F14" s="30"/>
      <c r="G14" s="94"/>
      <c r="H14" s="95"/>
      <c r="I14" s="166"/>
      <c r="J14" s="30"/>
      <c r="K14" s="177"/>
      <c r="L14" s="32"/>
      <c r="M14" s="166"/>
      <c r="N14" s="30"/>
      <c r="O14" s="177"/>
      <c r="P14" s="32"/>
      <c r="Q14" s="166"/>
      <c r="R14" s="30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94" t="s">
        <v>297</v>
      </c>
      <c r="D15" s="95">
        <f>7+1+3</f>
        <v>11</v>
      </c>
      <c r="E15" s="80" t="s">
        <v>222</v>
      </c>
      <c r="F15" s="30" t="s">
        <v>252</v>
      </c>
      <c r="G15" s="121" t="s">
        <v>72</v>
      </c>
      <c r="H15" s="213" t="s">
        <v>252</v>
      </c>
      <c r="I15" s="166" t="s">
        <v>231</v>
      </c>
      <c r="J15" s="30" t="s">
        <v>252</v>
      </c>
      <c r="K15" s="67" t="s">
        <v>306</v>
      </c>
      <c r="L15" s="38">
        <f>5-1-1-1-1</f>
        <v>1</v>
      </c>
      <c r="M15" s="166" t="s">
        <v>268</v>
      </c>
      <c r="N15" s="30" t="s">
        <v>252</v>
      </c>
      <c r="O15" s="177" t="s">
        <v>301</v>
      </c>
      <c r="P15" s="32">
        <f>6-1-1-1.5</f>
        <v>2.5</v>
      </c>
      <c r="Q15" s="166" t="s">
        <v>536</v>
      </c>
      <c r="R15" s="30" t="s">
        <v>252</v>
      </c>
      <c r="S15" s="40" t="s">
        <v>531</v>
      </c>
      <c r="T15" s="31">
        <f>5.5-1-1</f>
        <v>3.5</v>
      </c>
      <c r="U15" s="45"/>
      <c r="V15" s="45"/>
      <c r="W15" s="45"/>
      <c r="X15" s="45"/>
      <c r="Y15" s="45"/>
      <c r="Z15" s="45"/>
    </row>
    <row r="16" spans="1:26" ht="12.75">
      <c r="A16" s="91" t="s">
        <v>483</v>
      </c>
      <c r="B16" s="29">
        <v>6.5</v>
      </c>
      <c r="C16" s="94" t="s">
        <v>535</v>
      </c>
      <c r="D16" s="95" t="s">
        <v>253</v>
      </c>
      <c r="E16" s="79" t="s">
        <v>224</v>
      </c>
      <c r="F16" s="27">
        <v>6.5</v>
      </c>
      <c r="G16" s="121" t="s">
        <v>371</v>
      </c>
      <c r="H16" s="213">
        <v>6</v>
      </c>
      <c r="I16" s="165" t="s">
        <v>365</v>
      </c>
      <c r="J16" s="27">
        <v>6</v>
      </c>
      <c r="K16" s="246" t="s">
        <v>351</v>
      </c>
      <c r="L16" s="32">
        <v>5.5</v>
      </c>
      <c r="M16" s="166" t="s">
        <v>165</v>
      </c>
      <c r="N16" s="30">
        <v>5.5</v>
      </c>
      <c r="O16" s="177" t="s">
        <v>147</v>
      </c>
      <c r="P16" s="32">
        <f>6-2</f>
        <v>4</v>
      </c>
      <c r="Q16" s="166" t="s">
        <v>362</v>
      </c>
      <c r="R16" s="30" t="s">
        <v>252</v>
      </c>
      <c r="S16" s="39" t="s">
        <v>487</v>
      </c>
      <c r="T16" s="28">
        <v>6</v>
      </c>
      <c r="U16" s="45"/>
      <c r="V16" s="45"/>
      <c r="W16" s="45"/>
      <c r="X16" s="45"/>
      <c r="Y16" s="45"/>
      <c r="Z16" s="45"/>
    </row>
    <row r="17" spans="1:26" ht="12.75">
      <c r="A17" s="54" t="s">
        <v>131</v>
      </c>
      <c r="B17" s="33">
        <f>5.5-0.5</f>
        <v>5</v>
      </c>
      <c r="C17" s="121" t="s">
        <v>354</v>
      </c>
      <c r="D17" s="213" t="s">
        <v>252</v>
      </c>
      <c r="E17" s="80" t="s">
        <v>508</v>
      </c>
      <c r="F17" s="30">
        <v>6</v>
      </c>
      <c r="G17" s="94" t="s">
        <v>77</v>
      </c>
      <c r="H17" s="95" t="s">
        <v>252</v>
      </c>
      <c r="I17" s="166" t="s">
        <v>243</v>
      </c>
      <c r="J17" s="30">
        <f>6-0.5</f>
        <v>5.5</v>
      </c>
      <c r="K17" s="177" t="s">
        <v>91</v>
      </c>
      <c r="L17" s="32">
        <v>6</v>
      </c>
      <c r="M17" s="166" t="s">
        <v>366</v>
      </c>
      <c r="N17" s="30" t="s">
        <v>252</v>
      </c>
      <c r="O17" s="177" t="s">
        <v>148</v>
      </c>
      <c r="P17" s="32">
        <v>6</v>
      </c>
      <c r="Q17" s="165" t="s">
        <v>180</v>
      </c>
      <c r="R17" s="27">
        <v>6.5</v>
      </c>
      <c r="S17" s="40" t="s">
        <v>347</v>
      </c>
      <c r="T17" s="32" t="s">
        <v>253</v>
      </c>
      <c r="U17" s="45"/>
      <c r="V17" s="45"/>
      <c r="W17" s="45"/>
      <c r="X17" s="45"/>
      <c r="Y17" s="45"/>
      <c r="Z17" s="45"/>
    </row>
    <row r="18" spans="1:26" ht="12.75">
      <c r="A18" s="54" t="s">
        <v>132</v>
      </c>
      <c r="B18" s="33">
        <v>6.5</v>
      </c>
      <c r="C18" s="121" t="s">
        <v>480</v>
      </c>
      <c r="D18" s="213" t="s">
        <v>252</v>
      </c>
      <c r="E18" s="79" t="s">
        <v>225</v>
      </c>
      <c r="F18" s="27">
        <f>6-0.5</f>
        <v>5.5</v>
      </c>
      <c r="G18" s="121" t="s">
        <v>251</v>
      </c>
      <c r="H18" s="213" t="s">
        <v>253</v>
      </c>
      <c r="I18" s="236" t="s">
        <v>235</v>
      </c>
      <c r="J18" s="33" t="s">
        <v>252</v>
      </c>
      <c r="K18" s="67" t="s">
        <v>85</v>
      </c>
      <c r="L18" s="38">
        <v>5</v>
      </c>
      <c r="M18" s="165" t="s">
        <v>172</v>
      </c>
      <c r="N18" s="27">
        <f>5.5-0.5</f>
        <v>5</v>
      </c>
      <c r="O18" s="177" t="s">
        <v>149</v>
      </c>
      <c r="P18" s="32">
        <v>6</v>
      </c>
      <c r="Q18" s="166" t="s">
        <v>181</v>
      </c>
      <c r="R18" s="30">
        <v>4</v>
      </c>
      <c r="S18" s="40" t="s">
        <v>198</v>
      </c>
      <c r="T18" s="32">
        <f>7-0.5</f>
        <v>6.5</v>
      </c>
      <c r="U18" s="45"/>
      <c r="V18" s="45"/>
      <c r="W18" s="45"/>
      <c r="X18" s="45"/>
      <c r="Y18" s="45"/>
      <c r="Z18" s="45"/>
    </row>
    <row r="19" spans="1:26" ht="12.75">
      <c r="A19" s="54" t="s">
        <v>276</v>
      </c>
      <c r="B19" s="33">
        <f>6-0.5</f>
        <v>5.5</v>
      </c>
      <c r="C19" s="121" t="s">
        <v>467</v>
      </c>
      <c r="D19" s="95" t="s">
        <v>252</v>
      </c>
      <c r="E19" s="80" t="s">
        <v>226</v>
      </c>
      <c r="F19" s="30" t="s">
        <v>252</v>
      </c>
      <c r="G19" s="94" t="s">
        <v>293</v>
      </c>
      <c r="H19" s="95" t="s">
        <v>252</v>
      </c>
      <c r="I19" s="166" t="s">
        <v>318</v>
      </c>
      <c r="J19" s="33" t="s">
        <v>252</v>
      </c>
      <c r="K19" s="177" t="s">
        <v>81</v>
      </c>
      <c r="L19" s="32">
        <v>6</v>
      </c>
      <c r="M19" s="166" t="s">
        <v>169</v>
      </c>
      <c r="N19" s="33" t="s">
        <v>252</v>
      </c>
      <c r="O19" s="177" t="s">
        <v>302</v>
      </c>
      <c r="P19" s="32">
        <v>5</v>
      </c>
      <c r="Q19" s="166" t="s">
        <v>175</v>
      </c>
      <c r="R19" s="33">
        <v>5.5</v>
      </c>
      <c r="S19" s="40" t="s">
        <v>193</v>
      </c>
      <c r="T19" s="32">
        <v>6.5</v>
      </c>
      <c r="U19" s="45"/>
      <c r="V19" s="45"/>
      <c r="W19" s="45"/>
      <c r="X19" s="45"/>
      <c r="Y19" s="45"/>
      <c r="Z19" s="45"/>
    </row>
    <row r="20" spans="1:26" ht="12.75">
      <c r="A20" s="54" t="s">
        <v>127</v>
      </c>
      <c r="B20" s="33">
        <f>6+2-0.5</f>
        <v>7.5</v>
      </c>
      <c r="C20" s="121" t="s">
        <v>114</v>
      </c>
      <c r="D20" s="213" t="s">
        <v>252</v>
      </c>
      <c r="E20" s="80" t="s">
        <v>221</v>
      </c>
      <c r="F20" s="30">
        <v>4.5</v>
      </c>
      <c r="G20" s="93" t="s">
        <v>285</v>
      </c>
      <c r="H20" s="58">
        <v>6</v>
      </c>
      <c r="I20" s="166" t="s">
        <v>241</v>
      </c>
      <c r="J20" s="33" t="s">
        <v>252</v>
      </c>
      <c r="K20" s="67" t="s">
        <v>87</v>
      </c>
      <c r="L20" s="38">
        <v>5</v>
      </c>
      <c r="M20" s="166" t="s">
        <v>161</v>
      </c>
      <c r="N20" s="33">
        <v>6</v>
      </c>
      <c r="O20" s="177" t="s">
        <v>139</v>
      </c>
      <c r="P20" s="32">
        <f>5.5-0.5-0.5</f>
        <v>4.5</v>
      </c>
      <c r="Q20" s="236" t="s">
        <v>275</v>
      </c>
      <c r="R20" s="36">
        <f>5.5-0.5</f>
        <v>5</v>
      </c>
      <c r="S20" s="40" t="s">
        <v>194</v>
      </c>
      <c r="T20" s="32">
        <f>6-0.5</f>
        <v>5.5</v>
      </c>
      <c r="U20" s="45"/>
      <c r="V20" s="45"/>
      <c r="W20" s="45"/>
      <c r="X20" s="45"/>
      <c r="Y20" s="45"/>
      <c r="Z20" s="45"/>
    </row>
    <row r="21" spans="1:26" ht="12.75">
      <c r="A21" s="54" t="s">
        <v>125</v>
      </c>
      <c r="B21" s="33" t="s">
        <v>252</v>
      </c>
      <c r="C21" s="94" t="s">
        <v>115</v>
      </c>
      <c r="D21" s="95" t="s">
        <v>253</v>
      </c>
      <c r="E21" s="80" t="s">
        <v>228</v>
      </c>
      <c r="F21" s="33">
        <v>5</v>
      </c>
      <c r="G21" s="94" t="s">
        <v>66</v>
      </c>
      <c r="H21" s="95" t="s">
        <v>252</v>
      </c>
      <c r="I21" s="166" t="s">
        <v>263</v>
      </c>
      <c r="J21" s="33">
        <f>7+3</f>
        <v>10</v>
      </c>
      <c r="K21" s="177" t="s">
        <v>88</v>
      </c>
      <c r="L21" s="32">
        <v>5</v>
      </c>
      <c r="M21" s="166" t="s">
        <v>157</v>
      </c>
      <c r="N21" s="33" t="s">
        <v>252</v>
      </c>
      <c r="O21" s="177" t="s">
        <v>152</v>
      </c>
      <c r="P21" s="32">
        <v>6</v>
      </c>
      <c r="Q21" s="166" t="s">
        <v>498</v>
      </c>
      <c r="R21" s="33" t="s">
        <v>252</v>
      </c>
      <c r="S21" s="40" t="s">
        <v>335</v>
      </c>
      <c r="T21" s="32">
        <v>6</v>
      </c>
      <c r="U21" s="45"/>
      <c r="V21" s="45"/>
      <c r="W21" s="45"/>
      <c r="X21" s="45"/>
      <c r="Y21" s="45"/>
      <c r="Z21" s="45"/>
    </row>
    <row r="22" spans="1:26" ht="12.75">
      <c r="A22" s="91" t="s">
        <v>325</v>
      </c>
      <c r="B22" s="29">
        <v>1</v>
      </c>
      <c r="C22" s="93" t="s">
        <v>524</v>
      </c>
      <c r="D22" s="58">
        <v>-0.5</v>
      </c>
      <c r="E22" s="79" t="s">
        <v>229</v>
      </c>
      <c r="F22" s="29">
        <v>0.5</v>
      </c>
      <c r="G22" s="93" t="s">
        <v>97</v>
      </c>
      <c r="H22" s="58">
        <v>0.5</v>
      </c>
      <c r="I22" s="165" t="s">
        <v>249</v>
      </c>
      <c r="J22" s="29">
        <v>0</v>
      </c>
      <c r="K22" s="39" t="s">
        <v>96</v>
      </c>
      <c r="L22" s="38">
        <v>-0.5</v>
      </c>
      <c r="M22" s="79" t="s">
        <v>173</v>
      </c>
      <c r="N22" s="184">
        <v>0</v>
      </c>
      <c r="O22" s="39" t="s">
        <v>532</v>
      </c>
      <c r="P22" s="38">
        <v>1</v>
      </c>
      <c r="Q22" s="165" t="s">
        <v>257</v>
      </c>
      <c r="R22" s="29">
        <v>1</v>
      </c>
      <c r="S22" s="39" t="s">
        <v>210</v>
      </c>
      <c r="T22" s="38">
        <v>0.5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94"/>
      <c r="D23" s="95"/>
      <c r="E23" s="80"/>
      <c r="F23" s="33"/>
      <c r="G23" s="94"/>
      <c r="H23" s="95"/>
      <c r="I23" s="35"/>
      <c r="J23" s="33"/>
      <c r="K23" s="40"/>
      <c r="L23" s="32"/>
      <c r="M23" s="80"/>
      <c r="N23" s="33"/>
      <c r="O23" s="40"/>
      <c r="P23" s="32"/>
      <c r="Q23" s="235"/>
      <c r="R23" s="33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42">
        <f>B3+B16+B5+B6+B7+B8+B9+B10+B11+B12+B13+B22</f>
        <v>83.5</v>
      </c>
      <c r="C24" s="68"/>
      <c r="D24" s="192">
        <f>D3+D4+D5+D6+D7+D8+D9+D10+D11+D12+D13+D22</f>
        <v>65</v>
      </c>
      <c r="E24" s="26"/>
      <c r="F24" s="275">
        <f>F3+F16+F5+F6+F7+F8+F9+F18+F11+F12+F13+F22</f>
        <v>62.5</v>
      </c>
      <c r="G24" s="68"/>
      <c r="H24" s="251">
        <f>H3+H20+H5+H6+H7+H8+H9+H10+H11+H12+H13+H22</f>
        <v>62.5</v>
      </c>
      <c r="I24" s="26"/>
      <c r="J24" s="240">
        <f>J3+J4+J5+J6+J16+J8+J9+J10+J11+J12+J13+J22</f>
        <v>70</v>
      </c>
      <c r="K24" s="17"/>
      <c r="L24" s="253">
        <f>L15+L4+L5+L6+L7+L8+L18+L10+L11+L20+L13+L22</f>
        <v>58</v>
      </c>
      <c r="M24" s="26"/>
      <c r="N24" s="334">
        <f>N3+N4+N5+N6+N7+N8+N18+N10+N11+N12+N13+N22</f>
        <v>71.5</v>
      </c>
      <c r="O24" s="17"/>
      <c r="P24" s="244">
        <f>P3+P4+P5+P6+P7+P8+P9+P10+P11+P12+P13+P22</f>
        <v>74.5</v>
      </c>
      <c r="Q24" s="26"/>
      <c r="R24" s="238">
        <f>R3+R4+R5+R6+R7+R8+R9+R10+R11+R12+R17+R22</f>
        <v>65</v>
      </c>
      <c r="S24" s="17"/>
      <c r="T24" s="269">
        <f>T3+T4+T5+T6+T7+T8+T9+T10+T16+T12+T13+T22</f>
        <v>67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68"/>
      <c r="D25" s="180"/>
      <c r="E25" s="26"/>
      <c r="F25" s="77"/>
      <c r="G25" s="68"/>
      <c r="H25" s="180"/>
      <c r="I25" s="26"/>
      <c r="J25" s="77"/>
      <c r="K25" s="17"/>
      <c r="L25" s="23"/>
      <c r="M25" s="26"/>
      <c r="N25" s="77"/>
      <c r="O25" s="17"/>
      <c r="P25" s="23"/>
      <c r="Q25" s="26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42"/>
      <c r="B26" s="170">
        <v>4</v>
      </c>
      <c r="C26" s="97"/>
      <c r="D26" s="98">
        <v>0</v>
      </c>
      <c r="E26" s="87"/>
      <c r="F26" s="164">
        <v>0</v>
      </c>
      <c r="G26" s="187"/>
      <c r="H26" s="140">
        <v>0</v>
      </c>
      <c r="I26" s="81"/>
      <c r="J26" s="44">
        <v>1</v>
      </c>
      <c r="K26" s="183"/>
      <c r="L26" s="43">
        <v>0</v>
      </c>
      <c r="M26" s="233"/>
      <c r="N26" s="60">
        <v>2</v>
      </c>
      <c r="O26" s="50"/>
      <c r="P26" s="84">
        <v>2</v>
      </c>
      <c r="Q26" s="53"/>
      <c r="R26" s="168">
        <v>0</v>
      </c>
      <c r="S26" s="46"/>
      <c r="T26" s="41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bestFit="1" customWidth="1"/>
    <col min="2" max="2" width="4.140625" style="0" bestFit="1" customWidth="1"/>
    <col min="3" max="3" width="12.57421875" style="0" customWidth="1"/>
    <col min="4" max="4" width="4.8515625" style="0" bestFit="1" customWidth="1"/>
    <col min="5" max="5" width="13.421875" style="0" bestFit="1" customWidth="1"/>
    <col min="6" max="6" width="4.8515625" style="0" bestFit="1" customWidth="1"/>
    <col min="7" max="7" width="14.421875" style="0" bestFit="1" customWidth="1"/>
    <col min="8" max="8" width="4.140625" style="0" bestFit="1" customWidth="1"/>
    <col min="9" max="9" width="12.8515625" style="0" bestFit="1" customWidth="1"/>
    <col min="10" max="10" width="4.8515625" style="0" bestFit="1" customWidth="1"/>
    <col min="11" max="11" width="11.7109375" style="0" bestFit="1" customWidth="1"/>
    <col min="12" max="12" width="4.140625" style="0" bestFit="1" customWidth="1"/>
    <col min="13" max="13" width="15.140625" style="0" bestFit="1" customWidth="1"/>
    <col min="14" max="14" width="4.8515625" style="0" bestFit="1" customWidth="1"/>
    <col min="15" max="15" width="12.421875" style="0" bestFit="1" customWidth="1"/>
    <col min="16" max="16" width="4.8515625" style="0" bestFit="1" customWidth="1"/>
    <col min="17" max="17" width="12.57421875" style="0" bestFit="1" customWidth="1"/>
    <col min="18" max="18" width="4.8515625" style="0" bestFit="1" customWidth="1"/>
    <col min="19" max="19" width="13.00390625" style="0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59" t="s">
        <v>61</v>
      </c>
      <c r="D1" s="460"/>
      <c r="E1" s="467" t="s">
        <v>58</v>
      </c>
      <c r="F1" s="468"/>
      <c r="G1" s="471" t="s">
        <v>370</v>
      </c>
      <c r="H1" s="472"/>
      <c r="I1" s="457" t="s">
        <v>56</v>
      </c>
      <c r="J1" s="458"/>
      <c r="K1" s="469" t="s">
        <v>474</v>
      </c>
      <c r="L1" s="470"/>
      <c r="M1" s="473" t="s">
        <v>287</v>
      </c>
      <c r="N1" s="474"/>
      <c r="O1" s="465" t="s">
        <v>60</v>
      </c>
      <c r="P1" s="466"/>
      <c r="Q1" s="461" t="s">
        <v>544</v>
      </c>
      <c r="R1" s="462"/>
      <c r="S1" s="455" t="s">
        <v>543</v>
      </c>
      <c r="T1" s="456"/>
      <c r="U1" s="45"/>
      <c r="V1" s="45"/>
      <c r="W1" s="45"/>
      <c r="X1" s="45"/>
      <c r="Y1" s="45"/>
      <c r="Z1" s="45"/>
    </row>
    <row r="2" spans="1:26" ht="12.75">
      <c r="A2" s="26"/>
      <c r="B2" s="24"/>
      <c r="C2" s="68"/>
      <c r="D2" s="179"/>
      <c r="E2" s="26"/>
      <c r="F2" s="362"/>
      <c r="G2" s="17"/>
      <c r="H2" s="18"/>
      <c r="I2" s="26"/>
      <c r="J2" s="362"/>
      <c r="K2" s="17"/>
      <c r="L2" s="161"/>
      <c r="M2" s="26"/>
      <c r="N2" s="24"/>
      <c r="O2" s="17"/>
      <c r="P2" s="18"/>
      <c r="Q2" s="158"/>
      <c r="R2" s="361"/>
      <c r="S2" s="17"/>
      <c r="T2" s="18"/>
      <c r="U2" s="45"/>
      <c r="V2" s="45"/>
      <c r="W2" s="45"/>
      <c r="X2" s="45"/>
      <c r="Y2" s="45"/>
      <c r="Z2" s="45"/>
    </row>
    <row r="3" spans="1:26" ht="12.75">
      <c r="A3" s="165" t="s">
        <v>146</v>
      </c>
      <c r="B3" s="29">
        <f>5.5-1-1</f>
        <v>3.5</v>
      </c>
      <c r="C3" s="93" t="s">
        <v>98</v>
      </c>
      <c r="D3" s="58">
        <f>6.5-1</f>
        <v>5.5</v>
      </c>
      <c r="E3" s="79" t="s">
        <v>475</v>
      </c>
      <c r="F3" s="27">
        <f>6-1-1</f>
        <v>4</v>
      </c>
      <c r="G3" s="67" t="s">
        <v>174</v>
      </c>
      <c r="H3" s="28">
        <f>6.5-1-1</f>
        <v>4.5</v>
      </c>
      <c r="I3" s="165" t="s">
        <v>361</v>
      </c>
      <c r="J3" s="273">
        <v>2</v>
      </c>
      <c r="K3" s="67" t="s">
        <v>155</v>
      </c>
      <c r="L3" s="28">
        <f>6+1</f>
        <v>7</v>
      </c>
      <c r="M3" s="79" t="s">
        <v>283</v>
      </c>
      <c r="N3" s="27">
        <f>6.5-1</f>
        <v>5.5</v>
      </c>
      <c r="O3" s="67" t="s">
        <v>264</v>
      </c>
      <c r="P3" s="28">
        <f>6-1</f>
        <v>5</v>
      </c>
      <c r="Q3" s="159" t="s">
        <v>62</v>
      </c>
      <c r="R3" s="146" t="s">
        <v>254</v>
      </c>
      <c r="S3" s="39" t="s">
        <v>117</v>
      </c>
      <c r="T3" s="28">
        <f>6+1</f>
        <v>7</v>
      </c>
      <c r="U3" s="45"/>
      <c r="V3" s="45"/>
      <c r="W3" s="45"/>
      <c r="X3" s="45"/>
      <c r="Y3" s="45"/>
      <c r="Z3" s="45"/>
    </row>
    <row r="4" spans="1:26" ht="12.75">
      <c r="A4" s="165" t="s">
        <v>137</v>
      </c>
      <c r="B4" s="29">
        <v>6</v>
      </c>
      <c r="C4" s="93" t="s">
        <v>451</v>
      </c>
      <c r="D4" s="58">
        <v>6</v>
      </c>
      <c r="E4" s="79" t="s">
        <v>212</v>
      </c>
      <c r="F4" s="27" t="s">
        <v>254</v>
      </c>
      <c r="G4" s="67" t="s">
        <v>331</v>
      </c>
      <c r="H4" s="28">
        <v>6</v>
      </c>
      <c r="I4" s="165" t="s">
        <v>360</v>
      </c>
      <c r="J4" s="29">
        <v>6.5</v>
      </c>
      <c r="K4" s="67" t="s">
        <v>156</v>
      </c>
      <c r="L4" s="28">
        <v>6.5</v>
      </c>
      <c r="M4" s="79" t="s">
        <v>193</v>
      </c>
      <c r="N4" s="27">
        <v>6</v>
      </c>
      <c r="O4" s="67" t="s">
        <v>243</v>
      </c>
      <c r="P4" s="28">
        <v>6</v>
      </c>
      <c r="Q4" s="159" t="s">
        <v>66</v>
      </c>
      <c r="R4" s="146">
        <f>6-0.5</f>
        <v>5.5</v>
      </c>
      <c r="S4" s="39" t="s">
        <v>118</v>
      </c>
      <c r="T4" s="28">
        <v>6</v>
      </c>
      <c r="U4" s="45"/>
      <c r="V4" s="45"/>
      <c r="W4" s="45"/>
      <c r="X4" s="45"/>
      <c r="Y4" s="45"/>
      <c r="Z4" s="45"/>
    </row>
    <row r="5" spans="1:26" ht="12.75">
      <c r="A5" s="165" t="s">
        <v>152</v>
      </c>
      <c r="B5" s="29">
        <v>6</v>
      </c>
      <c r="C5" s="93" t="s">
        <v>369</v>
      </c>
      <c r="D5" s="58" t="s">
        <v>254</v>
      </c>
      <c r="E5" s="79" t="s">
        <v>326</v>
      </c>
      <c r="F5" s="27">
        <f>5.5-0.5-0.5</f>
        <v>4.5</v>
      </c>
      <c r="G5" s="67" t="s">
        <v>177</v>
      </c>
      <c r="H5" s="28">
        <f>6-0.5</f>
        <v>5.5</v>
      </c>
      <c r="I5" s="165" t="s">
        <v>90</v>
      </c>
      <c r="J5" s="29" t="s">
        <v>254</v>
      </c>
      <c r="K5" s="67" t="s">
        <v>158</v>
      </c>
      <c r="L5" s="249">
        <v>6</v>
      </c>
      <c r="M5" s="79" t="s">
        <v>209</v>
      </c>
      <c r="N5" s="27">
        <v>6</v>
      </c>
      <c r="O5" s="67" t="s">
        <v>232</v>
      </c>
      <c r="P5" s="28">
        <v>6.5</v>
      </c>
      <c r="Q5" s="159" t="s">
        <v>285</v>
      </c>
      <c r="R5" s="146">
        <v>6</v>
      </c>
      <c r="S5" s="39" t="s">
        <v>266</v>
      </c>
      <c r="T5" s="169">
        <v>6</v>
      </c>
      <c r="U5" s="45"/>
      <c r="V5" s="45"/>
      <c r="W5" s="45"/>
      <c r="X5" s="45"/>
      <c r="Y5" s="45"/>
      <c r="Z5" s="45"/>
    </row>
    <row r="6" spans="1:26" ht="12.75">
      <c r="A6" s="165" t="s">
        <v>281</v>
      </c>
      <c r="B6" s="29">
        <v>6</v>
      </c>
      <c r="C6" s="93" t="s">
        <v>99</v>
      </c>
      <c r="D6" s="58">
        <v>6</v>
      </c>
      <c r="E6" s="79" t="s">
        <v>508</v>
      </c>
      <c r="F6" s="27">
        <f>6-0.5</f>
        <v>5.5</v>
      </c>
      <c r="G6" s="67" t="s">
        <v>175</v>
      </c>
      <c r="H6" s="28">
        <v>6</v>
      </c>
      <c r="I6" s="165" t="s">
        <v>278</v>
      </c>
      <c r="J6" s="29">
        <v>6</v>
      </c>
      <c r="K6" s="67" t="s">
        <v>157</v>
      </c>
      <c r="L6" s="28">
        <v>4.5</v>
      </c>
      <c r="M6" s="79" t="s">
        <v>195</v>
      </c>
      <c r="N6" s="27">
        <v>6.5</v>
      </c>
      <c r="O6" s="67" t="s">
        <v>309</v>
      </c>
      <c r="P6" s="28">
        <v>4.5</v>
      </c>
      <c r="Q6" s="159" t="s">
        <v>65</v>
      </c>
      <c r="R6" s="146">
        <v>6.5</v>
      </c>
      <c r="S6" s="39" t="s">
        <v>120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165" t="s">
        <v>142</v>
      </c>
      <c r="B7" s="29">
        <f>6.5-0.5</f>
        <v>6</v>
      </c>
      <c r="C7" s="93" t="s">
        <v>110</v>
      </c>
      <c r="D7" s="58">
        <f>6-0.5</f>
        <v>5.5</v>
      </c>
      <c r="E7" s="79" t="s">
        <v>215</v>
      </c>
      <c r="F7" s="27">
        <v>6</v>
      </c>
      <c r="G7" s="67" t="s">
        <v>181</v>
      </c>
      <c r="H7" s="28">
        <v>6</v>
      </c>
      <c r="I7" s="165" t="s">
        <v>82</v>
      </c>
      <c r="J7" s="29">
        <f>6.5+3</f>
        <v>9.5</v>
      </c>
      <c r="K7" s="67" t="s">
        <v>159</v>
      </c>
      <c r="L7" s="28">
        <v>5.5</v>
      </c>
      <c r="M7" s="79" t="s">
        <v>290</v>
      </c>
      <c r="N7" s="27">
        <v>7</v>
      </c>
      <c r="O7" s="67" t="s">
        <v>235</v>
      </c>
      <c r="P7" s="28">
        <f>5.5-0.5</f>
        <v>5</v>
      </c>
      <c r="Q7" s="159" t="s">
        <v>73</v>
      </c>
      <c r="R7" s="146">
        <v>5</v>
      </c>
      <c r="S7" s="39" t="s">
        <v>121</v>
      </c>
      <c r="T7" s="28" t="s">
        <v>254</v>
      </c>
      <c r="U7" s="45"/>
      <c r="V7" s="45"/>
      <c r="W7" s="45"/>
      <c r="X7" s="45"/>
      <c r="Y7" s="45"/>
      <c r="Z7" s="45"/>
    </row>
    <row r="8" spans="1:26" ht="12.75">
      <c r="A8" s="165" t="s">
        <v>540</v>
      </c>
      <c r="B8" s="29">
        <v>5.5</v>
      </c>
      <c r="C8" s="93" t="s">
        <v>113</v>
      </c>
      <c r="D8" s="58">
        <v>6</v>
      </c>
      <c r="E8" s="79" t="s">
        <v>225</v>
      </c>
      <c r="F8" s="27">
        <v>5</v>
      </c>
      <c r="G8" s="67" t="s">
        <v>341</v>
      </c>
      <c r="H8" s="28">
        <v>6</v>
      </c>
      <c r="I8" s="165" t="s">
        <v>83</v>
      </c>
      <c r="J8" s="29">
        <v>6.5</v>
      </c>
      <c r="K8" s="67" t="s">
        <v>160</v>
      </c>
      <c r="L8" s="28">
        <f>5.5-0.5</f>
        <v>5</v>
      </c>
      <c r="M8" s="79" t="s">
        <v>346</v>
      </c>
      <c r="N8" s="27">
        <f>6-0.5</f>
        <v>5.5</v>
      </c>
      <c r="O8" s="67" t="s">
        <v>237</v>
      </c>
      <c r="P8" s="28">
        <f>5-0.5</f>
        <v>4.5</v>
      </c>
      <c r="Q8" s="159" t="s">
        <v>70</v>
      </c>
      <c r="R8" s="146" t="s">
        <v>254</v>
      </c>
      <c r="S8" s="39" t="s">
        <v>124</v>
      </c>
      <c r="T8" s="28">
        <v>5</v>
      </c>
      <c r="U8" s="45"/>
      <c r="V8" s="45"/>
      <c r="W8" s="45"/>
      <c r="X8" s="45"/>
      <c r="Y8" s="45"/>
      <c r="Z8" s="45"/>
    </row>
    <row r="9" spans="1:26" ht="12.75">
      <c r="A9" s="165" t="s">
        <v>179</v>
      </c>
      <c r="B9" s="29">
        <f>5.5-0.5</f>
        <v>5</v>
      </c>
      <c r="C9" s="93" t="s">
        <v>112</v>
      </c>
      <c r="D9" s="58">
        <v>5.5</v>
      </c>
      <c r="E9" s="79" t="s">
        <v>217</v>
      </c>
      <c r="F9" s="27">
        <v>6</v>
      </c>
      <c r="G9" s="67" t="s">
        <v>188</v>
      </c>
      <c r="H9" s="28">
        <v>6.5</v>
      </c>
      <c r="I9" s="165" t="s">
        <v>307</v>
      </c>
      <c r="J9" s="29">
        <v>7.5</v>
      </c>
      <c r="K9" s="67" t="s">
        <v>162</v>
      </c>
      <c r="L9" s="28">
        <v>5</v>
      </c>
      <c r="M9" s="79" t="s">
        <v>339</v>
      </c>
      <c r="N9" s="27">
        <v>5</v>
      </c>
      <c r="O9" s="67" t="s">
        <v>236</v>
      </c>
      <c r="P9" s="28">
        <f>6.5-0.5</f>
        <v>6</v>
      </c>
      <c r="Q9" s="159" t="s">
        <v>251</v>
      </c>
      <c r="R9" s="146">
        <f>6-0.5</f>
        <v>5.5</v>
      </c>
      <c r="S9" s="39" t="s">
        <v>123</v>
      </c>
      <c r="T9" s="28" t="s">
        <v>254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v>5</v>
      </c>
      <c r="C10" s="93" t="s">
        <v>103</v>
      </c>
      <c r="D10" s="58">
        <v>6</v>
      </c>
      <c r="E10" s="79" t="s">
        <v>218</v>
      </c>
      <c r="F10" s="27">
        <f>5.5-0.5</f>
        <v>5</v>
      </c>
      <c r="G10" s="67" t="s">
        <v>180</v>
      </c>
      <c r="H10" s="28">
        <v>6.5</v>
      </c>
      <c r="I10" s="165" t="s">
        <v>92</v>
      </c>
      <c r="J10" s="29">
        <v>6</v>
      </c>
      <c r="K10" s="67" t="s">
        <v>170</v>
      </c>
      <c r="L10" s="28">
        <v>5</v>
      </c>
      <c r="M10" s="79" t="s">
        <v>199</v>
      </c>
      <c r="N10" s="27">
        <f>6.5+3</f>
        <v>9.5</v>
      </c>
      <c r="O10" s="67" t="s">
        <v>238</v>
      </c>
      <c r="P10" s="28">
        <f>6.5-0.5</f>
        <v>6</v>
      </c>
      <c r="Q10" s="159" t="s">
        <v>75</v>
      </c>
      <c r="R10" s="146">
        <f>5.5-0.5</f>
        <v>5</v>
      </c>
      <c r="S10" s="39" t="s">
        <v>132</v>
      </c>
      <c r="T10" s="28">
        <v>6.5</v>
      </c>
      <c r="U10" s="45"/>
      <c r="V10" s="45"/>
      <c r="W10" s="45"/>
      <c r="X10" s="45"/>
      <c r="Y10" s="45"/>
      <c r="Z10" s="45"/>
    </row>
    <row r="11" spans="1:26" ht="12.75">
      <c r="A11" s="165" t="s">
        <v>145</v>
      </c>
      <c r="B11" s="29">
        <f>6+3</f>
        <v>9</v>
      </c>
      <c r="C11" s="93" t="s">
        <v>108</v>
      </c>
      <c r="D11" s="58">
        <v>5</v>
      </c>
      <c r="E11" s="79" t="s">
        <v>228</v>
      </c>
      <c r="F11" s="27" t="s">
        <v>256</v>
      </c>
      <c r="G11" s="67" t="s">
        <v>362</v>
      </c>
      <c r="H11" s="28">
        <v>6.5</v>
      </c>
      <c r="I11" s="165" t="s">
        <v>86</v>
      </c>
      <c r="J11" s="29">
        <v>5.5</v>
      </c>
      <c r="K11" s="67" t="s">
        <v>161</v>
      </c>
      <c r="L11" s="28">
        <v>6.5</v>
      </c>
      <c r="M11" s="79" t="s">
        <v>201</v>
      </c>
      <c r="N11" s="27" t="s">
        <v>254</v>
      </c>
      <c r="O11" s="67" t="s">
        <v>239</v>
      </c>
      <c r="P11" s="28">
        <v>6</v>
      </c>
      <c r="Q11" s="159" t="s">
        <v>69</v>
      </c>
      <c r="R11" s="146">
        <v>5</v>
      </c>
      <c r="S11" s="39" t="s">
        <v>126</v>
      </c>
      <c r="T11" s="28">
        <f>6.5+2</f>
        <v>8.5</v>
      </c>
      <c r="U11" s="45"/>
      <c r="V11" s="45"/>
      <c r="W11" s="45"/>
      <c r="X11" s="45"/>
      <c r="Y11" s="45"/>
      <c r="Z11" s="45"/>
    </row>
    <row r="12" spans="1:26" ht="12.75">
      <c r="A12" s="165" t="s">
        <v>154</v>
      </c>
      <c r="B12" s="29">
        <v>5.5</v>
      </c>
      <c r="C12" s="93" t="s">
        <v>107</v>
      </c>
      <c r="D12" s="58">
        <v>6.5</v>
      </c>
      <c r="E12" s="79" t="s">
        <v>220</v>
      </c>
      <c r="F12" s="27">
        <v>5</v>
      </c>
      <c r="G12" s="67" t="s">
        <v>182</v>
      </c>
      <c r="H12" s="28">
        <v>5.5</v>
      </c>
      <c r="I12" s="165" t="s">
        <v>280</v>
      </c>
      <c r="J12" s="29" t="s">
        <v>256</v>
      </c>
      <c r="K12" s="67" t="s">
        <v>164</v>
      </c>
      <c r="L12" s="28">
        <f>5.5+2</f>
        <v>7.5</v>
      </c>
      <c r="M12" s="79" t="s">
        <v>282</v>
      </c>
      <c r="N12" s="27">
        <f>7-0.5</f>
        <v>6.5</v>
      </c>
      <c r="O12" s="67" t="s">
        <v>248</v>
      </c>
      <c r="P12" s="28" t="s">
        <v>254</v>
      </c>
      <c r="Q12" s="159" t="s">
        <v>71</v>
      </c>
      <c r="R12" s="146" t="s">
        <v>256</v>
      </c>
      <c r="S12" s="39" t="s">
        <v>344</v>
      </c>
      <c r="T12" s="28">
        <v>6</v>
      </c>
      <c r="U12" s="45"/>
      <c r="V12" s="45"/>
      <c r="W12" s="45"/>
      <c r="X12" s="45"/>
      <c r="Y12" s="45"/>
      <c r="Z12" s="45"/>
    </row>
    <row r="13" spans="1:26" ht="12.75">
      <c r="A13" s="165" t="s">
        <v>144</v>
      </c>
      <c r="B13" s="29">
        <f>6-0.5</f>
        <v>5.5</v>
      </c>
      <c r="C13" s="93" t="s">
        <v>106</v>
      </c>
      <c r="D13" s="58" t="s">
        <v>256</v>
      </c>
      <c r="E13" s="79" t="s">
        <v>221</v>
      </c>
      <c r="F13" s="27">
        <v>5.5</v>
      </c>
      <c r="G13" s="67" t="s">
        <v>185</v>
      </c>
      <c r="H13" s="28">
        <v>5.5</v>
      </c>
      <c r="I13" s="165" t="s">
        <v>279</v>
      </c>
      <c r="J13" s="29">
        <v>5</v>
      </c>
      <c r="K13" s="67" t="s">
        <v>271</v>
      </c>
      <c r="L13" s="28">
        <f>7+3</f>
        <v>10</v>
      </c>
      <c r="M13" s="79" t="s">
        <v>202</v>
      </c>
      <c r="N13" s="27">
        <f>7+3</f>
        <v>10</v>
      </c>
      <c r="O13" s="67" t="s">
        <v>263</v>
      </c>
      <c r="P13" s="28">
        <v>5</v>
      </c>
      <c r="Q13" s="159" t="s">
        <v>77</v>
      </c>
      <c r="R13" s="370">
        <v>4</v>
      </c>
      <c r="S13" s="39" t="s">
        <v>489</v>
      </c>
      <c r="T13" s="28">
        <v>5.5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94"/>
      <c r="D14" s="95"/>
      <c r="E14" s="80"/>
      <c r="F14" s="30"/>
      <c r="G14" s="177"/>
      <c r="H14" s="31"/>
      <c r="I14" s="166"/>
      <c r="J14" s="33"/>
      <c r="K14" s="177"/>
      <c r="L14" s="31"/>
      <c r="M14" s="80"/>
      <c r="N14" s="30"/>
      <c r="O14" s="177"/>
      <c r="P14" s="31"/>
      <c r="Q14" s="160"/>
      <c r="R14" s="147"/>
      <c r="S14" s="142"/>
      <c r="T14" s="32"/>
      <c r="U14" s="45"/>
      <c r="V14" s="45"/>
      <c r="W14" s="45"/>
      <c r="X14" s="45"/>
      <c r="Y14" s="45"/>
      <c r="Z14" s="45"/>
    </row>
    <row r="15" spans="1:26" ht="12.75">
      <c r="A15" s="166" t="s">
        <v>136</v>
      </c>
      <c r="B15" s="33" t="s">
        <v>252</v>
      </c>
      <c r="C15" s="94" t="s">
        <v>297</v>
      </c>
      <c r="D15" s="95">
        <f>7+1</f>
        <v>8</v>
      </c>
      <c r="E15" s="80" t="s">
        <v>211</v>
      </c>
      <c r="F15" s="30" t="s">
        <v>252</v>
      </c>
      <c r="G15" s="177" t="s">
        <v>274</v>
      </c>
      <c r="H15" s="31" t="s">
        <v>252</v>
      </c>
      <c r="I15" s="236" t="s">
        <v>306</v>
      </c>
      <c r="J15" s="33" t="s">
        <v>252</v>
      </c>
      <c r="K15" s="246" t="s">
        <v>268</v>
      </c>
      <c r="L15" s="31" t="s">
        <v>252</v>
      </c>
      <c r="M15" s="80" t="s">
        <v>531</v>
      </c>
      <c r="N15" s="30">
        <f>6-1</f>
        <v>5</v>
      </c>
      <c r="O15" s="177" t="s">
        <v>231</v>
      </c>
      <c r="P15" s="31" t="s">
        <v>252</v>
      </c>
      <c r="Q15" s="159" t="s">
        <v>72</v>
      </c>
      <c r="R15" s="146">
        <f>6.5+1</f>
        <v>7.5</v>
      </c>
      <c r="S15" s="142" t="s">
        <v>128</v>
      </c>
      <c r="T15" s="32" t="s">
        <v>252</v>
      </c>
      <c r="U15" s="45"/>
      <c r="V15" s="45"/>
      <c r="W15" s="45"/>
      <c r="X15" s="45"/>
      <c r="Y15" s="45"/>
      <c r="Z15" s="45"/>
    </row>
    <row r="16" spans="1:26" ht="12.75">
      <c r="A16" s="166" t="s">
        <v>147</v>
      </c>
      <c r="B16" s="33">
        <v>5</v>
      </c>
      <c r="C16" s="94" t="s">
        <v>535</v>
      </c>
      <c r="D16" s="95" t="s">
        <v>252</v>
      </c>
      <c r="E16" s="79" t="s">
        <v>464</v>
      </c>
      <c r="F16" s="27">
        <v>5.5</v>
      </c>
      <c r="G16" s="177" t="s">
        <v>184</v>
      </c>
      <c r="H16" s="31">
        <f>5-1.5</f>
        <v>3.5</v>
      </c>
      <c r="I16" s="165" t="s">
        <v>351</v>
      </c>
      <c r="J16" s="29">
        <v>6.5</v>
      </c>
      <c r="K16" s="177" t="s">
        <v>366</v>
      </c>
      <c r="L16" s="31">
        <v>6.5</v>
      </c>
      <c r="M16" s="80" t="s">
        <v>284</v>
      </c>
      <c r="N16" s="30">
        <v>6</v>
      </c>
      <c r="O16" s="177" t="s">
        <v>365</v>
      </c>
      <c r="P16" s="31">
        <f>6-0.5</f>
        <v>5.5</v>
      </c>
      <c r="Q16" s="178" t="s">
        <v>371</v>
      </c>
      <c r="R16" s="148" t="s">
        <v>253</v>
      </c>
      <c r="S16" s="143" t="s">
        <v>267</v>
      </c>
      <c r="T16" s="38">
        <v>6</v>
      </c>
      <c r="U16" s="45"/>
      <c r="V16" s="45"/>
      <c r="W16" s="45"/>
      <c r="X16" s="45"/>
      <c r="Y16" s="45"/>
      <c r="Z16" s="45"/>
    </row>
    <row r="17" spans="1:26" ht="12.75">
      <c r="A17" s="166" t="s">
        <v>148</v>
      </c>
      <c r="B17" s="33" t="s">
        <v>252</v>
      </c>
      <c r="C17" s="121" t="s">
        <v>542</v>
      </c>
      <c r="D17" s="213" t="s">
        <v>252</v>
      </c>
      <c r="E17" s="80" t="s">
        <v>224</v>
      </c>
      <c r="F17" s="30">
        <v>6</v>
      </c>
      <c r="G17" s="177" t="s">
        <v>187</v>
      </c>
      <c r="H17" s="31">
        <f>6-0.5</f>
        <v>5.5</v>
      </c>
      <c r="I17" s="166" t="s">
        <v>91</v>
      </c>
      <c r="J17" s="33">
        <v>6</v>
      </c>
      <c r="K17" s="177" t="s">
        <v>165</v>
      </c>
      <c r="L17" s="31">
        <v>5</v>
      </c>
      <c r="M17" s="79" t="s">
        <v>487</v>
      </c>
      <c r="N17" s="29">
        <v>5.5</v>
      </c>
      <c r="O17" s="177" t="s">
        <v>234</v>
      </c>
      <c r="P17" s="31">
        <v>6</v>
      </c>
      <c r="Q17" s="160" t="s">
        <v>250</v>
      </c>
      <c r="R17" s="147" t="s">
        <v>252</v>
      </c>
      <c r="S17" s="142" t="s">
        <v>131</v>
      </c>
      <c r="T17" s="32">
        <v>6</v>
      </c>
      <c r="U17" s="45"/>
      <c r="V17" s="45"/>
      <c r="W17" s="45"/>
      <c r="X17" s="45"/>
      <c r="Y17" s="45"/>
      <c r="Z17" s="45"/>
    </row>
    <row r="18" spans="1:26" ht="12.75">
      <c r="A18" s="236" t="s">
        <v>141</v>
      </c>
      <c r="B18" s="33">
        <v>6</v>
      </c>
      <c r="C18" s="93" t="s">
        <v>354</v>
      </c>
      <c r="D18" s="265">
        <v>4</v>
      </c>
      <c r="E18" s="80" t="s">
        <v>465</v>
      </c>
      <c r="F18" s="30">
        <v>5</v>
      </c>
      <c r="G18" s="177" t="s">
        <v>150</v>
      </c>
      <c r="H18" s="31" t="s">
        <v>252</v>
      </c>
      <c r="I18" s="166" t="s">
        <v>85</v>
      </c>
      <c r="J18" s="33">
        <v>5</v>
      </c>
      <c r="K18" s="177" t="s">
        <v>171</v>
      </c>
      <c r="L18" s="31">
        <f>6-0.5</f>
        <v>5.5</v>
      </c>
      <c r="M18" s="80" t="s">
        <v>347</v>
      </c>
      <c r="N18" s="33">
        <f>5.5-0.5</f>
        <v>5</v>
      </c>
      <c r="O18" s="246" t="s">
        <v>246</v>
      </c>
      <c r="P18" s="32" t="s">
        <v>253</v>
      </c>
      <c r="Q18" s="159" t="s">
        <v>293</v>
      </c>
      <c r="R18" s="146">
        <v>6</v>
      </c>
      <c r="S18" s="143" t="s">
        <v>276</v>
      </c>
      <c r="T18" s="38">
        <v>6</v>
      </c>
      <c r="U18" s="45"/>
      <c r="V18" s="45"/>
      <c r="W18" s="45"/>
      <c r="X18" s="45"/>
      <c r="Y18" s="45"/>
      <c r="Z18" s="45"/>
    </row>
    <row r="19" spans="1:26" ht="12.75">
      <c r="A19" s="236" t="s">
        <v>333</v>
      </c>
      <c r="B19" s="33">
        <v>6</v>
      </c>
      <c r="C19" s="121" t="s">
        <v>467</v>
      </c>
      <c r="D19" s="95" t="s">
        <v>252</v>
      </c>
      <c r="E19" s="80" t="s">
        <v>357</v>
      </c>
      <c r="F19" s="30">
        <f>5.5-0.5</f>
        <v>5</v>
      </c>
      <c r="G19" s="177" t="s">
        <v>481</v>
      </c>
      <c r="H19" s="32">
        <v>6.5</v>
      </c>
      <c r="I19" s="166" t="s">
        <v>81</v>
      </c>
      <c r="J19" s="33">
        <f>6-1.5</f>
        <v>4.5</v>
      </c>
      <c r="K19" s="177" t="s">
        <v>270</v>
      </c>
      <c r="L19" s="32">
        <f>6.5+3</f>
        <v>9.5</v>
      </c>
      <c r="M19" s="80" t="s">
        <v>196</v>
      </c>
      <c r="N19" s="33">
        <v>5.5</v>
      </c>
      <c r="O19" s="177" t="s">
        <v>318</v>
      </c>
      <c r="P19" s="32" t="s">
        <v>252</v>
      </c>
      <c r="Q19" s="159" t="s">
        <v>63</v>
      </c>
      <c r="R19" s="146">
        <v>6.5</v>
      </c>
      <c r="S19" s="142" t="s">
        <v>541</v>
      </c>
      <c r="T19" s="32" t="s">
        <v>252</v>
      </c>
      <c r="U19" s="45"/>
      <c r="V19" s="45"/>
      <c r="W19" s="45"/>
      <c r="X19" s="45"/>
      <c r="Y19" s="45"/>
      <c r="Z19" s="45"/>
    </row>
    <row r="20" spans="1:26" ht="12.75">
      <c r="A20" s="166" t="s">
        <v>138</v>
      </c>
      <c r="B20" s="33">
        <v>6</v>
      </c>
      <c r="C20" s="93" t="s">
        <v>115</v>
      </c>
      <c r="D20" s="58">
        <f>6.5+2</f>
        <v>8.5</v>
      </c>
      <c r="E20" s="79" t="s">
        <v>227</v>
      </c>
      <c r="F20" s="27">
        <v>6</v>
      </c>
      <c r="G20" s="246" t="s">
        <v>191</v>
      </c>
      <c r="H20" s="32">
        <f>6-0.5</f>
        <v>5.5</v>
      </c>
      <c r="I20" s="165" t="s">
        <v>88</v>
      </c>
      <c r="J20" s="29">
        <v>5.5</v>
      </c>
      <c r="K20" s="177" t="s">
        <v>269</v>
      </c>
      <c r="L20" s="32">
        <v>6</v>
      </c>
      <c r="M20" s="80" t="s">
        <v>335</v>
      </c>
      <c r="N20" s="33" t="s">
        <v>252</v>
      </c>
      <c r="O20" s="67" t="s">
        <v>265</v>
      </c>
      <c r="P20" s="38">
        <v>5</v>
      </c>
      <c r="Q20" s="178" t="s">
        <v>328</v>
      </c>
      <c r="R20" s="148">
        <v>6</v>
      </c>
      <c r="S20" s="142" t="s">
        <v>125</v>
      </c>
      <c r="T20" s="32">
        <v>5</v>
      </c>
      <c r="U20" s="45"/>
      <c r="V20" s="45"/>
      <c r="W20" s="45"/>
      <c r="X20" s="45"/>
      <c r="Y20" s="45"/>
      <c r="Z20" s="45"/>
    </row>
    <row r="21" spans="1:26" ht="12.75">
      <c r="A21" s="166" t="s">
        <v>303</v>
      </c>
      <c r="B21" s="33" t="s">
        <v>252</v>
      </c>
      <c r="C21" s="121" t="s">
        <v>114</v>
      </c>
      <c r="D21" s="213" t="s">
        <v>252</v>
      </c>
      <c r="E21" s="80" t="s">
        <v>356</v>
      </c>
      <c r="F21" s="33" t="s">
        <v>252</v>
      </c>
      <c r="G21" s="177" t="s">
        <v>332</v>
      </c>
      <c r="H21" s="32">
        <v>6</v>
      </c>
      <c r="I21" s="166" t="s">
        <v>93</v>
      </c>
      <c r="J21" s="33">
        <f>5.5-0.5</f>
        <v>5</v>
      </c>
      <c r="K21" s="177" t="s">
        <v>167</v>
      </c>
      <c r="L21" s="32" t="s">
        <v>252</v>
      </c>
      <c r="M21" s="80" t="s">
        <v>205</v>
      </c>
      <c r="N21" s="33">
        <f>5.5-0.5</f>
        <v>5</v>
      </c>
      <c r="O21" s="177" t="s">
        <v>241</v>
      </c>
      <c r="P21" s="32" t="s">
        <v>253</v>
      </c>
      <c r="Q21" s="160" t="s">
        <v>355</v>
      </c>
      <c r="R21" s="147" t="s">
        <v>252</v>
      </c>
      <c r="S21" s="142" t="s">
        <v>134</v>
      </c>
      <c r="T21" s="32">
        <f>7+3</f>
        <v>10</v>
      </c>
      <c r="U21" s="45"/>
      <c r="V21" s="45"/>
      <c r="W21" s="45"/>
      <c r="X21" s="45"/>
      <c r="Y21" s="45"/>
      <c r="Z21" s="45"/>
    </row>
    <row r="22" spans="1:26" ht="12.75">
      <c r="A22" s="79" t="s">
        <v>532</v>
      </c>
      <c r="B22" s="29">
        <v>0</v>
      </c>
      <c r="C22" s="93" t="s">
        <v>524</v>
      </c>
      <c r="D22" s="58">
        <v>0</v>
      </c>
      <c r="E22" s="79" t="s">
        <v>229</v>
      </c>
      <c r="F22" s="29">
        <v>1</v>
      </c>
      <c r="G22" s="67" t="s">
        <v>257</v>
      </c>
      <c r="H22" s="330">
        <v>0.5</v>
      </c>
      <c r="I22" s="79" t="s">
        <v>368</v>
      </c>
      <c r="J22" s="342">
        <v>-0.5</v>
      </c>
      <c r="K22" s="39" t="s">
        <v>173</v>
      </c>
      <c r="L22" s="92">
        <v>0.5</v>
      </c>
      <c r="M22" s="79" t="s">
        <v>210</v>
      </c>
      <c r="N22" s="29">
        <v>0.5</v>
      </c>
      <c r="O22" s="67" t="s">
        <v>249</v>
      </c>
      <c r="P22" s="38">
        <v>0</v>
      </c>
      <c r="Q22" s="159" t="s">
        <v>97</v>
      </c>
      <c r="R22" s="146">
        <v>0.5</v>
      </c>
      <c r="S22" s="143" t="s">
        <v>325</v>
      </c>
      <c r="T22" s="38">
        <v>0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94"/>
      <c r="D23" s="95"/>
      <c r="E23" s="80"/>
      <c r="F23" s="33"/>
      <c r="G23" s="247"/>
      <c r="H23" s="32"/>
      <c r="I23" s="80"/>
      <c r="J23" s="33"/>
      <c r="K23" s="40"/>
      <c r="L23" s="32"/>
      <c r="M23" s="35"/>
      <c r="N23" s="33"/>
      <c r="O23" s="34"/>
      <c r="P23" s="32"/>
      <c r="Q23" s="160"/>
      <c r="R23" s="147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64">
        <f>B3+B4+B5+B6+B7+B8+B9+B10+B11+B12+B13+B22</f>
        <v>63</v>
      </c>
      <c r="C24" s="68"/>
      <c r="D24" s="349">
        <f>D3+D4+D6+D7+D18+D8+D9+D10+D11+D12+D20+D22</f>
        <v>64.5</v>
      </c>
      <c r="E24" s="26"/>
      <c r="F24" s="241">
        <f>F3+F16+F5+F6+F7+F8+F9+F10+F20+F12+F13+F22</f>
        <v>59</v>
      </c>
      <c r="G24" s="17"/>
      <c r="H24" s="333">
        <f>H3+H4+H5+H6+H7+H8+H9+H10+H11+H12+H13+H22</f>
        <v>65</v>
      </c>
      <c r="I24" s="26"/>
      <c r="J24" s="253">
        <f>J3+J4+J16+J6+J7+J8+J9+J10+J11+J20+J13+J22</f>
        <v>66</v>
      </c>
      <c r="K24" s="17"/>
      <c r="L24" s="266">
        <f>L3+L4+L5+L6+L7+L8+L9+L10+L11+L12+L13+L22</f>
        <v>69</v>
      </c>
      <c r="M24" s="26"/>
      <c r="N24" s="245">
        <f>N3+N4+N5+N6+N7+N8+N9+N10+N17+N12+N13+N22</f>
        <v>73.5</v>
      </c>
      <c r="O24" s="17"/>
      <c r="P24" s="252">
        <f>P3+P4+P5+P6+P7+P8+P9+P10+P11+P20+P13+P22</f>
        <v>59.5</v>
      </c>
      <c r="Q24" s="158"/>
      <c r="R24" s="193">
        <f>R15+R4+R5+R6+R7+R19+R9+R10+R11+R18+R13+R22</f>
        <v>63</v>
      </c>
      <c r="S24" s="17"/>
      <c r="T24" s="270">
        <f>T3+T4+T5+T6+T18+T8+T16+T10+T11+T13+T12+T22</f>
        <v>68.5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68"/>
      <c r="D25" s="180"/>
      <c r="E25" s="26"/>
      <c r="F25" s="77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158"/>
      <c r="R25" s="150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0</v>
      </c>
      <c r="C26" s="97"/>
      <c r="D26" s="98">
        <v>0</v>
      </c>
      <c r="E26" s="87"/>
      <c r="F26" s="164">
        <v>0</v>
      </c>
      <c r="G26" s="53"/>
      <c r="H26" s="168">
        <v>0</v>
      </c>
      <c r="I26" s="82"/>
      <c r="J26" s="43">
        <v>1</v>
      </c>
      <c r="K26" s="233"/>
      <c r="L26" s="60">
        <v>1</v>
      </c>
      <c r="M26" s="163"/>
      <c r="N26" s="41">
        <v>2</v>
      </c>
      <c r="O26" s="81"/>
      <c r="P26" s="44">
        <v>0</v>
      </c>
      <c r="Q26" s="187"/>
      <c r="R26" s="140">
        <v>0</v>
      </c>
      <c r="S26" s="42"/>
      <c r="T26" s="17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Q1:R1"/>
    <mergeCell ref="S1:T1"/>
    <mergeCell ref="I1:J1"/>
    <mergeCell ref="K1:L1"/>
    <mergeCell ref="M1:N1"/>
    <mergeCell ref="O1:P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bestFit="1" customWidth="1"/>
    <col min="2" max="2" width="5.00390625" style="0" bestFit="1" customWidth="1"/>
    <col min="3" max="3" width="12.8515625" style="0" bestFit="1" customWidth="1"/>
    <col min="4" max="4" width="5.421875" style="0" customWidth="1"/>
    <col min="5" max="5" width="14.421875" style="0" bestFit="1" customWidth="1"/>
    <col min="6" max="6" width="4.140625" style="0" bestFit="1" customWidth="1"/>
    <col min="7" max="7" width="11.7109375" style="0" bestFit="1" customWidth="1"/>
    <col min="8" max="8" width="4.8515625" style="0" bestFit="1" customWidth="1"/>
    <col min="9" max="9" width="12.421875" style="0" bestFit="1" customWidth="1"/>
    <col min="10" max="10" width="5.00390625" style="0" bestFit="1" customWidth="1"/>
    <col min="11" max="11" width="11.7109375" style="0" bestFit="1" customWidth="1"/>
    <col min="12" max="12" width="4.8515625" style="0" bestFit="1" customWidth="1"/>
    <col min="13" max="13" width="13.00390625" style="0" customWidth="1"/>
    <col min="14" max="14" width="5.00390625" style="0" customWidth="1"/>
    <col min="15" max="15" width="14.140625" style="0" bestFit="1" customWidth="1"/>
    <col min="16" max="16" width="4.8515625" style="0" bestFit="1" customWidth="1"/>
    <col min="17" max="17" width="12.421875" style="0" customWidth="1"/>
    <col min="18" max="18" width="5.00390625" style="0" bestFit="1" customWidth="1"/>
    <col min="19" max="19" width="12.57421875" style="0" bestFit="1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67" t="s">
        <v>58</v>
      </c>
      <c r="D1" s="468"/>
      <c r="E1" s="471" t="s">
        <v>370</v>
      </c>
      <c r="F1" s="472"/>
      <c r="G1" s="457" t="s">
        <v>56</v>
      </c>
      <c r="H1" s="458"/>
      <c r="I1" s="465" t="s">
        <v>352</v>
      </c>
      <c r="J1" s="466"/>
      <c r="K1" s="469" t="s">
        <v>474</v>
      </c>
      <c r="L1" s="470"/>
      <c r="M1" s="455" t="s">
        <v>54</v>
      </c>
      <c r="N1" s="456"/>
      <c r="O1" s="473" t="s">
        <v>287</v>
      </c>
      <c r="P1" s="474"/>
      <c r="Q1" s="459" t="s">
        <v>61</v>
      </c>
      <c r="R1" s="460"/>
      <c r="S1" s="461" t="s">
        <v>183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24"/>
      <c r="C2" s="17"/>
      <c r="D2" s="161"/>
      <c r="E2" s="26"/>
      <c r="F2" s="24"/>
      <c r="G2" s="17"/>
      <c r="H2" s="161"/>
      <c r="I2" s="26"/>
      <c r="J2" s="24"/>
      <c r="K2" s="17"/>
      <c r="L2" s="258"/>
      <c r="M2" s="26"/>
      <c r="N2" s="24"/>
      <c r="O2" s="17"/>
      <c r="P2" s="18"/>
      <c r="Q2" s="158"/>
      <c r="R2" s="361"/>
      <c r="S2" s="68"/>
      <c r="T2" s="179"/>
      <c r="U2" s="45"/>
      <c r="V2" s="45"/>
      <c r="W2" s="45"/>
      <c r="X2" s="45"/>
      <c r="Y2" s="45"/>
      <c r="Z2" s="45"/>
    </row>
    <row r="3" spans="1:26" ht="12.75">
      <c r="A3" s="165" t="s">
        <v>301</v>
      </c>
      <c r="B3" s="29">
        <f>6-1</f>
        <v>5</v>
      </c>
      <c r="C3" s="39" t="s">
        <v>475</v>
      </c>
      <c r="D3" s="28">
        <f>6-1</f>
        <v>5</v>
      </c>
      <c r="E3" s="165" t="s">
        <v>174</v>
      </c>
      <c r="F3" s="27">
        <f>6-1</f>
        <v>5</v>
      </c>
      <c r="G3" s="67" t="s">
        <v>89</v>
      </c>
      <c r="H3" s="280">
        <v>2</v>
      </c>
      <c r="I3" s="165" t="s">
        <v>264</v>
      </c>
      <c r="J3" s="27">
        <f>6-1</f>
        <v>5</v>
      </c>
      <c r="K3" s="67" t="s">
        <v>155</v>
      </c>
      <c r="L3" s="28">
        <f>6-1-1</f>
        <v>4</v>
      </c>
      <c r="M3" s="79" t="s">
        <v>128</v>
      </c>
      <c r="N3" s="27">
        <f>7+1</f>
        <v>8</v>
      </c>
      <c r="O3" s="39" t="s">
        <v>283</v>
      </c>
      <c r="P3" s="28">
        <f>6+1</f>
        <v>7</v>
      </c>
      <c r="Q3" s="159" t="s">
        <v>98</v>
      </c>
      <c r="R3" s="146">
        <f>6-1-1</f>
        <v>4</v>
      </c>
      <c r="S3" s="93" t="s">
        <v>72</v>
      </c>
      <c r="T3" s="58">
        <f>6-1</f>
        <v>5</v>
      </c>
      <c r="U3" s="45"/>
      <c r="V3" s="45"/>
      <c r="W3" s="45"/>
      <c r="X3" s="45"/>
      <c r="Y3" s="45"/>
      <c r="Z3" s="45"/>
    </row>
    <row r="4" spans="1:26" ht="12.75">
      <c r="A4" s="165" t="s">
        <v>137</v>
      </c>
      <c r="B4" s="29">
        <v>6.5</v>
      </c>
      <c r="C4" s="39" t="s">
        <v>358</v>
      </c>
      <c r="D4" s="28">
        <v>6.5</v>
      </c>
      <c r="E4" s="165" t="s">
        <v>190</v>
      </c>
      <c r="F4" s="27">
        <v>6.5</v>
      </c>
      <c r="G4" s="67" t="s">
        <v>360</v>
      </c>
      <c r="H4" s="38">
        <v>6</v>
      </c>
      <c r="I4" s="165" t="s">
        <v>308</v>
      </c>
      <c r="J4" s="27">
        <f>5.5-1.5</f>
        <v>4</v>
      </c>
      <c r="K4" s="67" t="s">
        <v>156</v>
      </c>
      <c r="L4" s="28">
        <v>6.5</v>
      </c>
      <c r="M4" s="79" t="s">
        <v>118</v>
      </c>
      <c r="N4" s="27">
        <v>6</v>
      </c>
      <c r="O4" s="39" t="s">
        <v>209</v>
      </c>
      <c r="P4" s="28">
        <v>5.5</v>
      </c>
      <c r="Q4" s="159" t="s">
        <v>99</v>
      </c>
      <c r="R4" s="146">
        <v>5.5</v>
      </c>
      <c r="S4" s="93" t="s">
        <v>74</v>
      </c>
      <c r="T4" s="58" t="s">
        <v>254</v>
      </c>
      <c r="U4" s="45"/>
      <c r="V4" s="45"/>
      <c r="W4" s="45"/>
      <c r="X4" s="45"/>
      <c r="Y4" s="45"/>
      <c r="Z4" s="45"/>
    </row>
    <row r="5" spans="1:26" ht="12.75">
      <c r="A5" s="165" t="s">
        <v>152</v>
      </c>
      <c r="B5" s="29">
        <v>6.5</v>
      </c>
      <c r="C5" s="39" t="s">
        <v>508</v>
      </c>
      <c r="D5" s="28" t="s">
        <v>254</v>
      </c>
      <c r="E5" s="165" t="s">
        <v>177</v>
      </c>
      <c r="F5" s="27">
        <v>6</v>
      </c>
      <c r="G5" s="67" t="s">
        <v>81</v>
      </c>
      <c r="H5" s="38" t="s">
        <v>254</v>
      </c>
      <c r="I5" s="165" t="s">
        <v>232</v>
      </c>
      <c r="J5" s="27">
        <v>6.5</v>
      </c>
      <c r="K5" s="67" t="s">
        <v>158</v>
      </c>
      <c r="L5" s="249">
        <v>6</v>
      </c>
      <c r="M5" s="79" t="s">
        <v>266</v>
      </c>
      <c r="N5" s="48">
        <f>5-0.5</f>
        <v>4.5</v>
      </c>
      <c r="O5" s="39" t="s">
        <v>204</v>
      </c>
      <c r="P5" s="28">
        <v>4.5</v>
      </c>
      <c r="Q5" s="159" t="s">
        <v>369</v>
      </c>
      <c r="R5" s="146" t="s">
        <v>254</v>
      </c>
      <c r="S5" s="93" t="s">
        <v>285</v>
      </c>
      <c r="T5" s="58">
        <v>6</v>
      </c>
      <c r="U5" s="45"/>
      <c r="V5" s="45"/>
      <c r="W5" s="45"/>
      <c r="X5" s="45"/>
      <c r="Y5" s="45"/>
      <c r="Z5" s="45"/>
    </row>
    <row r="6" spans="1:26" ht="12.75">
      <c r="A6" s="165" t="s">
        <v>281</v>
      </c>
      <c r="B6" s="29">
        <v>6.5</v>
      </c>
      <c r="C6" s="39" t="s">
        <v>224</v>
      </c>
      <c r="D6" s="28">
        <v>6</v>
      </c>
      <c r="E6" s="165" t="s">
        <v>331</v>
      </c>
      <c r="F6" s="27">
        <v>6.5</v>
      </c>
      <c r="G6" s="67" t="s">
        <v>93</v>
      </c>
      <c r="H6" s="38">
        <f>6-0.5</f>
        <v>5.5</v>
      </c>
      <c r="I6" s="165" t="s">
        <v>365</v>
      </c>
      <c r="J6" s="27">
        <f>5.5-0.5</f>
        <v>5</v>
      </c>
      <c r="K6" s="67" t="s">
        <v>157</v>
      </c>
      <c r="L6" s="28" t="s">
        <v>254</v>
      </c>
      <c r="M6" s="79" t="s">
        <v>120</v>
      </c>
      <c r="N6" s="27">
        <v>5.5</v>
      </c>
      <c r="O6" s="39" t="s">
        <v>335</v>
      </c>
      <c r="P6" s="28">
        <f>6-0.5</f>
        <v>5.5</v>
      </c>
      <c r="Q6" s="159" t="s">
        <v>451</v>
      </c>
      <c r="R6" s="146">
        <v>7</v>
      </c>
      <c r="S6" s="93" t="s">
        <v>65</v>
      </c>
      <c r="T6" s="58">
        <f>6.5-0.5-0.5</f>
        <v>5.5</v>
      </c>
      <c r="U6" s="45"/>
      <c r="V6" s="45"/>
      <c r="W6" s="45"/>
      <c r="X6" s="45"/>
      <c r="Y6" s="45"/>
      <c r="Z6" s="45"/>
    </row>
    <row r="7" spans="1:26" ht="12.75">
      <c r="A7" s="165" t="s">
        <v>142</v>
      </c>
      <c r="B7" s="29" t="s">
        <v>256</v>
      </c>
      <c r="C7" s="39" t="s">
        <v>215</v>
      </c>
      <c r="D7" s="28">
        <v>6</v>
      </c>
      <c r="E7" s="165" t="s">
        <v>180</v>
      </c>
      <c r="F7" s="27">
        <f>6.5-0.5</f>
        <v>6</v>
      </c>
      <c r="G7" s="67" t="s">
        <v>82</v>
      </c>
      <c r="H7" s="38">
        <v>6</v>
      </c>
      <c r="I7" s="165" t="s">
        <v>309</v>
      </c>
      <c r="J7" s="27">
        <v>5.5</v>
      </c>
      <c r="K7" s="67" t="s">
        <v>159</v>
      </c>
      <c r="L7" s="28">
        <f>6-0.5</f>
        <v>5.5</v>
      </c>
      <c r="M7" s="79" t="s">
        <v>122</v>
      </c>
      <c r="N7" s="27">
        <f>6.5-0.5</f>
        <v>6</v>
      </c>
      <c r="O7" s="39" t="s">
        <v>199</v>
      </c>
      <c r="P7" s="28">
        <f>6+2-0.5</f>
        <v>7.5</v>
      </c>
      <c r="Q7" s="159" t="s">
        <v>535</v>
      </c>
      <c r="R7" s="146" t="s">
        <v>254</v>
      </c>
      <c r="S7" s="93" t="s">
        <v>69</v>
      </c>
      <c r="T7" s="58">
        <f>5.5-0.5</f>
        <v>5</v>
      </c>
      <c r="U7" s="45"/>
      <c r="V7" s="45"/>
      <c r="W7" s="45"/>
      <c r="X7" s="45"/>
      <c r="Y7" s="45"/>
      <c r="Z7" s="45"/>
    </row>
    <row r="8" spans="1:26" ht="12.75">
      <c r="A8" s="165" t="s">
        <v>179</v>
      </c>
      <c r="B8" s="29">
        <v>6.5</v>
      </c>
      <c r="C8" s="39" t="s">
        <v>216</v>
      </c>
      <c r="D8" s="28">
        <v>6</v>
      </c>
      <c r="E8" s="165" t="s">
        <v>181</v>
      </c>
      <c r="F8" s="27">
        <v>6</v>
      </c>
      <c r="G8" s="67" t="s">
        <v>307</v>
      </c>
      <c r="H8" s="38">
        <v>6</v>
      </c>
      <c r="I8" s="165" t="s">
        <v>235</v>
      </c>
      <c r="J8" s="27">
        <v>7</v>
      </c>
      <c r="K8" s="67" t="s">
        <v>160</v>
      </c>
      <c r="L8" s="28">
        <f>4.5-0.5</f>
        <v>4</v>
      </c>
      <c r="M8" s="79" t="s">
        <v>124</v>
      </c>
      <c r="N8" s="27">
        <f>6-0.5</f>
        <v>5.5</v>
      </c>
      <c r="O8" s="39" t="s">
        <v>196</v>
      </c>
      <c r="P8" s="28">
        <f>6.5+3</f>
        <v>9.5</v>
      </c>
      <c r="Q8" s="159" t="s">
        <v>112</v>
      </c>
      <c r="R8" s="146">
        <v>4.5</v>
      </c>
      <c r="S8" s="93" t="s">
        <v>70</v>
      </c>
      <c r="T8" s="58">
        <v>5</v>
      </c>
      <c r="U8" s="45"/>
      <c r="V8" s="45"/>
      <c r="W8" s="45"/>
      <c r="X8" s="45"/>
      <c r="Y8" s="45"/>
      <c r="Z8" s="45"/>
    </row>
    <row r="9" spans="1:26" ht="12.75">
      <c r="A9" s="165" t="s">
        <v>149</v>
      </c>
      <c r="B9" s="29">
        <v>6</v>
      </c>
      <c r="C9" s="39" t="s">
        <v>217</v>
      </c>
      <c r="D9" s="28">
        <f>6+3</f>
        <v>9</v>
      </c>
      <c r="E9" s="165" t="s">
        <v>341</v>
      </c>
      <c r="F9" s="27">
        <v>6</v>
      </c>
      <c r="G9" s="67" t="s">
        <v>85</v>
      </c>
      <c r="H9" s="38">
        <v>6</v>
      </c>
      <c r="I9" s="165" t="s">
        <v>236</v>
      </c>
      <c r="J9" s="27" t="s">
        <v>254</v>
      </c>
      <c r="K9" s="67" t="s">
        <v>162</v>
      </c>
      <c r="L9" s="28">
        <f>6.5+3</f>
        <v>9.5</v>
      </c>
      <c r="M9" s="79" t="s">
        <v>123</v>
      </c>
      <c r="N9" s="27">
        <f>5-0.5</f>
        <v>4.5</v>
      </c>
      <c r="O9" s="39" t="s">
        <v>346</v>
      </c>
      <c r="P9" s="28">
        <v>5.5</v>
      </c>
      <c r="Q9" s="159" t="s">
        <v>105</v>
      </c>
      <c r="R9" s="146">
        <v>6.5</v>
      </c>
      <c r="S9" s="93" t="s">
        <v>293</v>
      </c>
      <c r="T9" s="58">
        <f>6-0.5</f>
        <v>5.5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f>6.5+3</f>
        <v>9.5</v>
      </c>
      <c r="C10" s="39" t="s">
        <v>218</v>
      </c>
      <c r="D10" s="28">
        <f>5-0.5</f>
        <v>4.5</v>
      </c>
      <c r="E10" s="165" t="s">
        <v>187</v>
      </c>
      <c r="F10" s="27">
        <f>7+3</f>
        <v>10</v>
      </c>
      <c r="G10" s="67" t="s">
        <v>84</v>
      </c>
      <c r="H10" s="38">
        <v>6.5</v>
      </c>
      <c r="I10" s="165" t="s">
        <v>238</v>
      </c>
      <c r="J10" s="27">
        <v>7</v>
      </c>
      <c r="K10" s="67" t="s">
        <v>170</v>
      </c>
      <c r="L10" s="28">
        <f>6-2</f>
        <v>4</v>
      </c>
      <c r="M10" s="79" t="s">
        <v>121</v>
      </c>
      <c r="N10" s="27">
        <v>6</v>
      </c>
      <c r="O10" s="39" t="s">
        <v>290</v>
      </c>
      <c r="P10" s="28">
        <v>6</v>
      </c>
      <c r="Q10" s="159" t="s">
        <v>354</v>
      </c>
      <c r="R10" s="146" t="s">
        <v>254</v>
      </c>
      <c r="S10" s="93" t="s">
        <v>327</v>
      </c>
      <c r="T10" s="58">
        <v>6.5</v>
      </c>
      <c r="U10" s="45"/>
      <c r="V10" s="45"/>
      <c r="W10" s="45"/>
      <c r="X10" s="45"/>
      <c r="Y10" s="45"/>
      <c r="Z10" s="45"/>
    </row>
    <row r="11" spans="1:26" ht="12.75">
      <c r="A11" s="165" t="s">
        <v>145</v>
      </c>
      <c r="B11" s="29">
        <v>6</v>
      </c>
      <c r="C11" s="39" t="s">
        <v>219</v>
      </c>
      <c r="D11" s="28">
        <v>5.5</v>
      </c>
      <c r="E11" s="165" t="s">
        <v>188</v>
      </c>
      <c r="F11" s="27">
        <v>6.5</v>
      </c>
      <c r="G11" s="67" t="s">
        <v>86</v>
      </c>
      <c r="H11" s="38">
        <v>6</v>
      </c>
      <c r="I11" s="165" t="s">
        <v>239</v>
      </c>
      <c r="J11" s="27">
        <v>6</v>
      </c>
      <c r="K11" s="67" t="s">
        <v>161</v>
      </c>
      <c r="L11" s="28" t="s">
        <v>254</v>
      </c>
      <c r="M11" s="79" t="s">
        <v>134</v>
      </c>
      <c r="N11" s="27">
        <v>6.5</v>
      </c>
      <c r="O11" s="39" t="s">
        <v>487</v>
      </c>
      <c r="P11" s="28">
        <v>5</v>
      </c>
      <c r="Q11" s="159" t="s">
        <v>113</v>
      </c>
      <c r="R11" s="146">
        <f>7.5+3</f>
        <v>10.5</v>
      </c>
      <c r="S11" s="93" t="s">
        <v>371</v>
      </c>
      <c r="T11" s="265">
        <v>4</v>
      </c>
      <c r="U11" s="45"/>
      <c r="V11" s="45"/>
      <c r="W11" s="45"/>
      <c r="X11" s="45"/>
      <c r="Y11" s="45"/>
      <c r="Z11" s="45"/>
    </row>
    <row r="12" spans="1:26" ht="12.75">
      <c r="A12" s="165" t="s">
        <v>154</v>
      </c>
      <c r="B12" s="29">
        <v>5.5</v>
      </c>
      <c r="C12" s="39" t="s">
        <v>220</v>
      </c>
      <c r="D12" s="28" t="s">
        <v>254</v>
      </c>
      <c r="E12" s="165" t="s">
        <v>182</v>
      </c>
      <c r="F12" s="27">
        <v>6</v>
      </c>
      <c r="G12" s="67" t="s">
        <v>87</v>
      </c>
      <c r="H12" s="38">
        <f>6+3</f>
        <v>9</v>
      </c>
      <c r="I12" s="165" t="s">
        <v>265</v>
      </c>
      <c r="J12" s="27">
        <v>5</v>
      </c>
      <c r="K12" s="67" t="s">
        <v>164</v>
      </c>
      <c r="L12" s="28">
        <f>5.5+2</f>
        <v>7.5</v>
      </c>
      <c r="M12" s="79" t="s">
        <v>344</v>
      </c>
      <c r="N12" s="27">
        <f>6.5+3</f>
        <v>9.5</v>
      </c>
      <c r="O12" s="39" t="s">
        <v>201</v>
      </c>
      <c r="P12" s="28">
        <f>6.5+2</f>
        <v>8.5</v>
      </c>
      <c r="Q12" s="159" t="s">
        <v>108</v>
      </c>
      <c r="R12" s="146">
        <f>6.5+3</f>
        <v>9.5</v>
      </c>
      <c r="S12" s="93" t="s">
        <v>71</v>
      </c>
      <c r="T12" s="58" t="s">
        <v>254</v>
      </c>
      <c r="U12" s="45"/>
      <c r="V12" s="45"/>
      <c r="W12" s="45"/>
      <c r="X12" s="45"/>
      <c r="Y12" s="45"/>
      <c r="Z12" s="45"/>
    </row>
    <row r="13" spans="1:26" ht="12.75">
      <c r="A13" s="165" t="s">
        <v>147</v>
      </c>
      <c r="B13" s="29">
        <v>5.5</v>
      </c>
      <c r="C13" s="39" t="s">
        <v>228</v>
      </c>
      <c r="D13" s="28">
        <f>6.5+3</f>
        <v>9.5</v>
      </c>
      <c r="E13" s="165" t="s">
        <v>185</v>
      </c>
      <c r="F13" s="27">
        <f>6-0.5</f>
        <v>5.5</v>
      </c>
      <c r="G13" s="67" t="s">
        <v>279</v>
      </c>
      <c r="H13" s="38">
        <v>5</v>
      </c>
      <c r="I13" s="165" t="s">
        <v>263</v>
      </c>
      <c r="J13" s="27">
        <f>5+2</f>
        <v>7</v>
      </c>
      <c r="K13" s="67" t="s">
        <v>271</v>
      </c>
      <c r="L13" s="28">
        <v>5.5</v>
      </c>
      <c r="M13" s="79" t="s">
        <v>127</v>
      </c>
      <c r="N13" s="27">
        <v>5</v>
      </c>
      <c r="O13" s="39" t="s">
        <v>202</v>
      </c>
      <c r="P13" s="28">
        <f>7.5+3+3</f>
        <v>13.5</v>
      </c>
      <c r="Q13" s="159" t="s">
        <v>107</v>
      </c>
      <c r="R13" s="146">
        <v>5</v>
      </c>
      <c r="S13" s="93" t="s">
        <v>77</v>
      </c>
      <c r="T13" s="58">
        <v>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40"/>
      <c r="D14" s="31"/>
      <c r="E14" s="166"/>
      <c r="F14" s="30"/>
      <c r="G14" s="177"/>
      <c r="H14" s="32"/>
      <c r="I14" s="166"/>
      <c r="J14" s="30"/>
      <c r="K14" s="177"/>
      <c r="L14" s="31"/>
      <c r="M14" s="54"/>
      <c r="N14" s="33"/>
      <c r="O14" s="40"/>
      <c r="P14" s="31"/>
      <c r="Q14" s="160"/>
      <c r="R14" s="147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166" t="s">
        <v>146</v>
      </c>
      <c r="B15" s="33">
        <f>6-1-1-1</f>
        <v>3</v>
      </c>
      <c r="C15" s="40" t="s">
        <v>211</v>
      </c>
      <c r="D15" s="31" t="s">
        <v>252</v>
      </c>
      <c r="E15" s="166" t="s">
        <v>274</v>
      </c>
      <c r="F15" s="30" t="s">
        <v>252</v>
      </c>
      <c r="G15" s="67" t="s">
        <v>361</v>
      </c>
      <c r="H15" s="38" t="s">
        <v>252</v>
      </c>
      <c r="I15" s="166" t="s">
        <v>231</v>
      </c>
      <c r="J15" s="30" t="s">
        <v>252</v>
      </c>
      <c r="K15" s="246" t="s">
        <v>268</v>
      </c>
      <c r="L15" s="31" t="s">
        <v>252</v>
      </c>
      <c r="M15" s="54" t="s">
        <v>546</v>
      </c>
      <c r="N15" s="33" t="s">
        <v>252</v>
      </c>
      <c r="O15" s="40" t="s">
        <v>531</v>
      </c>
      <c r="P15" s="31">
        <f>7+1</f>
        <v>8</v>
      </c>
      <c r="Q15" s="160" t="s">
        <v>297</v>
      </c>
      <c r="R15" s="147">
        <f>7.5-1-0.5</f>
        <v>6</v>
      </c>
      <c r="S15" s="121" t="s">
        <v>62</v>
      </c>
      <c r="T15" s="213" t="s">
        <v>252</v>
      </c>
      <c r="U15" s="45"/>
      <c r="V15" s="45"/>
      <c r="W15" s="45"/>
      <c r="X15" s="45"/>
      <c r="Y15" s="45"/>
      <c r="Z15" s="45"/>
    </row>
    <row r="16" spans="1:26" ht="12.75">
      <c r="A16" s="166" t="s">
        <v>144</v>
      </c>
      <c r="B16" s="33">
        <v>6</v>
      </c>
      <c r="C16" s="39" t="s">
        <v>464</v>
      </c>
      <c r="D16" s="28">
        <v>5</v>
      </c>
      <c r="E16" s="166" t="s">
        <v>362</v>
      </c>
      <c r="F16" s="30">
        <v>5.5</v>
      </c>
      <c r="G16" s="67" t="s">
        <v>91</v>
      </c>
      <c r="H16" s="38">
        <v>6</v>
      </c>
      <c r="I16" s="166" t="s">
        <v>234</v>
      </c>
      <c r="J16" s="30" t="s">
        <v>252</v>
      </c>
      <c r="K16" s="177" t="s">
        <v>366</v>
      </c>
      <c r="L16" s="31" t="s">
        <v>253</v>
      </c>
      <c r="M16" s="54" t="s">
        <v>126</v>
      </c>
      <c r="N16" s="33" t="s">
        <v>252</v>
      </c>
      <c r="O16" s="40" t="s">
        <v>282</v>
      </c>
      <c r="P16" s="31">
        <v>6.5</v>
      </c>
      <c r="Q16" s="159" t="s">
        <v>110</v>
      </c>
      <c r="R16" s="146">
        <f>6.5-0.5</f>
        <v>6</v>
      </c>
      <c r="S16" s="121" t="s">
        <v>251</v>
      </c>
      <c r="T16" s="213" t="s">
        <v>252</v>
      </c>
      <c r="U16" s="45"/>
      <c r="V16" s="45"/>
      <c r="W16" s="45"/>
      <c r="X16" s="45"/>
      <c r="Y16" s="45"/>
      <c r="Z16" s="45"/>
    </row>
    <row r="17" spans="1:26" ht="12.75">
      <c r="A17" s="166" t="s">
        <v>148</v>
      </c>
      <c r="B17" s="33" t="s">
        <v>252</v>
      </c>
      <c r="C17" s="40" t="s">
        <v>223</v>
      </c>
      <c r="D17" s="31" t="s">
        <v>252</v>
      </c>
      <c r="E17" s="166" t="s">
        <v>150</v>
      </c>
      <c r="F17" s="30">
        <v>5.5</v>
      </c>
      <c r="G17" s="177" t="s">
        <v>80</v>
      </c>
      <c r="H17" s="32">
        <v>6.5</v>
      </c>
      <c r="I17" s="166" t="s">
        <v>545</v>
      </c>
      <c r="J17" s="30" t="s">
        <v>252</v>
      </c>
      <c r="K17" s="177" t="s">
        <v>165</v>
      </c>
      <c r="L17" s="31">
        <v>5</v>
      </c>
      <c r="M17" s="54" t="s">
        <v>489</v>
      </c>
      <c r="N17" s="33">
        <v>6.5</v>
      </c>
      <c r="O17" s="40" t="s">
        <v>339</v>
      </c>
      <c r="P17" s="32">
        <v>7</v>
      </c>
      <c r="Q17" s="159" t="s">
        <v>103</v>
      </c>
      <c r="R17" s="146">
        <v>6</v>
      </c>
      <c r="S17" s="93" t="s">
        <v>328</v>
      </c>
      <c r="T17" s="58">
        <v>6</v>
      </c>
      <c r="U17" s="45"/>
      <c r="V17" s="45"/>
      <c r="W17" s="45"/>
      <c r="X17" s="45"/>
      <c r="Y17" s="45"/>
      <c r="Z17" s="45"/>
    </row>
    <row r="18" spans="1:26" ht="12.75">
      <c r="A18" s="165" t="s">
        <v>140</v>
      </c>
      <c r="B18" s="29">
        <f>6-0.5</f>
        <v>5.5</v>
      </c>
      <c r="C18" s="40" t="s">
        <v>225</v>
      </c>
      <c r="D18" s="31">
        <v>6</v>
      </c>
      <c r="E18" s="166" t="s">
        <v>481</v>
      </c>
      <c r="F18" s="30">
        <v>5.5</v>
      </c>
      <c r="G18" s="177" t="s">
        <v>83</v>
      </c>
      <c r="H18" s="32">
        <v>6.5</v>
      </c>
      <c r="I18" s="165" t="s">
        <v>246</v>
      </c>
      <c r="J18" s="29">
        <v>6</v>
      </c>
      <c r="K18" s="177" t="s">
        <v>171</v>
      </c>
      <c r="L18" s="31" t="s">
        <v>252</v>
      </c>
      <c r="M18" s="54" t="s">
        <v>132</v>
      </c>
      <c r="N18" s="33">
        <v>6.5</v>
      </c>
      <c r="O18" s="40" t="s">
        <v>193</v>
      </c>
      <c r="P18" s="32">
        <f>6.5-0.5</f>
        <v>6</v>
      </c>
      <c r="Q18" s="159" t="s">
        <v>115</v>
      </c>
      <c r="R18" s="146">
        <f>7-0.5</f>
        <v>6.5</v>
      </c>
      <c r="S18" s="93" t="s">
        <v>63</v>
      </c>
      <c r="T18" s="58">
        <v>5.5</v>
      </c>
      <c r="U18" s="45"/>
      <c r="V18" s="45"/>
      <c r="W18" s="45"/>
      <c r="X18" s="45"/>
      <c r="Y18" s="45"/>
      <c r="Z18" s="45"/>
    </row>
    <row r="19" spans="1:26" ht="12.75">
      <c r="A19" s="166" t="s">
        <v>141</v>
      </c>
      <c r="B19" s="33">
        <f>7.5+3</f>
        <v>10.5</v>
      </c>
      <c r="C19" s="40" t="s">
        <v>465</v>
      </c>
      <c r="D19" s="31">
        <f>6.5+3</f>
        <v>9.5</v>
      </c>
      <c r="E19" s="166" t="s">
        <v>342</v>
      </c>
      <c r="F19" s="33">
        <v>6</v>
      </c>
      <c r="G19" s="177" t="s">
        <v>92</v>
      </c>
      <c r="H19" s="32">
        <f>6.5+3</f>
        <v>9.5</v>
      </c>
      <c r="I19" s="236" t="s">
        <v>243</v>
      </c>
      <c r="J19" s="33">
        <v>5</v>
      </c>
      <c r="K19" s="67" t="s">
        <v>270</v>
      </c>
      <c r="L19" s="38">
        <f>6.5-0.5</f>
        <v>6</v>
      </c>
      <c r="M19" s="54" t="s">
        <v>276</v>
      </c>
      <c r="N19" s="33">
        <v>6</v>
      </c>
      <c r="O19" s="40" t="s">
        <v>194</v>
      </c>
      <c r="P19" s="32">
        <f>6-0.5</f>
        <v>5.5</v>
      </c>
      <c r="Q19" s="178" t="s">
        <v>114</v>
      </c>
      <c r="R19" s="147" t="s">
        <v>252</v>
      </c>
      <c r="S19" s="94" t="s">
        <v>73</v>
      </c>
      <c r="T19" s="95" t="s">
        <v>252</v>
      </c>
      <c r="U19" s="45"/>
      <c r="V19" s="45"/>
      <c r="W19" s="45"/>
      <c r="X19" s="45"/>
      <c r="Y19" s="45"/>
      <c r="Z19" s="45"/>
    </row>
    <row r="20" spans="1:26" ht="12.75">
      <c r="A20" s="166" t="s">
        <v>138</v>
      </c>
      <c r="B20" s="33">
        <v>6</v>
      </c>
      <c r="C20" s="39" t="s">
        <v>221</v>
      </c>
      <c r="D20" s="28">
        <v>5</v>
      </c>
      <c r="E20" s="236" t="s">
        <v>191</v>
      </c>
      <c r="F20" s="36">
        <v>6</v>
      </c>
      <c r="G20" s="246" t="s">
        <v>88</v>
      </c>
      <c r="H20" s="32" t="s">
        <v>252</v>
      </c>
      <c r="I20" s="166" t="s">
        <v>248</v>
      </c>
      <c r="J20" s="33" t="s">
        <v>252</v>
      </c>
      <c r="K20" s="67" t="s">
        <v>269</v>
      </c>
      <c r="L20" s="38">
        <v>6</v>
      </c>
      <c r="M20" s="54" t="s">
        <v>316</v>
      </c>
      <c r="N20" s="33">
        <v>5</v>
      </c>
      <c r="O20" s="40" t="s">
        <v>206</v>
      </c>
      <c r="P20" s="32">
        <v>6</v>
      </c>
      <c r="Q20" s="178" t="s">
        <v>299</v>
      </c>
      <c r="R20" s="148">
        <v>6.5</v>
      </c>
      <c r="S20" s="121" t="s">
        <v>250</v>
      </c>
      <c r="T20" s="213" t="s">
        <v>252</v>
      </c>
      <c r="U20" s="45"/>
      <c r="V20" s="45"/>
      <c r="W20" s="45"/>
      <c r="X20" s="45"/>
      <c r="Y20" s="45"/>
      <c r="Z20" s="45"/>
    </row>
    <row r="21" spans="1:26" ht="12.75">
      <c r="A21" s="166" t="s">
        <v>478</v>
      </c>
      <c r="B21" s="33">
        <v>6</v>
      </c>
      <c r="C21" s="40" t="s">
        <v>227</v>
      </c>
      <c r="D21" s="32">
        <f>7+3</f>
        <v>10</v>
      </c>
      <c r="E21" s="166" t="s">
        <v>332</v>
      </c>
      <c r="F21" s="33">
        <f>6-0.5</f>
        <v>5.5</v>
      </c>
      <c r="G21" s="177" t="s">
        <v>482</v>
      </c>
      <c r="H21" s="32" t="s">
        <v>253</v>
      </c>
      <c r="I21" s="166" t="s">
        <v>241</v>
      </c>
      <c r="J21" s="33" t="s">
        <v>252</v>
      </c>
      <c r="K21" s="177" t="s">
        <v>167</v>
      </c>
      <c r="L21" s="32">
        <f>5.5-0.5</f>
        <v>5</v>
      </c>
      <c r="M21" s="54" t="s">
        <v>129</v>
      </c>
      <c r="N21" s="33">
        <v>6</v>
      </c>
      <c r="O21" s="40" t="s">
        <v>205</v>
      </c>
      <c r="P21" s="32">
        <f>5-0.5-0.5</f>
        <v>4</v>
      </c>
      <c r="Q21" s="178" t="s">
        <v>355</v>
      </c>
      <c r="R21" s="148" t="s">
        <v>252</v>
      </c>
      <c r="S21" s="94" t="s">
        <v>76</v>
      </c>
      <c r="T21" s="95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532</v>
      </c>
      <c r="B22" s="29">
        <v>0.5</v>
      </c>
      <c r="C22" s="39" t="s">
        <v>229</v>
      </c>
      <c r="D22" s="38">
        <v>0.5</v>
      </c>
      <c r="E22" s="165" t="s">
        <v>257</v>
      </c>
      <c r="F22" s="29">
        <v>0</v>
      </c>
      <c r="G22" s="39" t="s">
        <v>96</v>
      </c>
      <c r="H22" s="38">
        <v>0.5</v>
      </c>
      <c r="I22" s="165" t="s">
        <v>249</v>
      </c>
      <c r="J22" s="29">
        <v>0.5</v>
      </c>
      <c r="K22" s="39" t="s">
        <v>173</v>
      </c>
      <c r="L22" s="92">
        <v>-0.5</v>
      </c>
      <c r="M22" s="91" t="s">
        <v>325</v>
      </c>
      <c r="N22" s="29">
        <v>0</v>
      </c>
      <c r="O22" s="39" t="s">
        <v>210</v>
      </c>
      <c r="P22" s="38">
        <v>1</v>
      </c>
      <c r="Q22" s="159" t="s">
        <v>524</v>
      </c>
      <c r="R22" s="146">
        <v>0</v>
      </c>
      <c r="S22" s="93" t="s">
        <v>97</v>
      </c>
      <c r="T22" s="58">
        <v>0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235"/>
      <c r="F23" s="33"/>
      <c r="G23" s="40"/>
      <c r="H23" s="32"/>
      <c r="I23" s="35"/>
      <c r="J23" s="33"/>
      <c r="K23" s="40"/>
      <c r="L23" s="32"/>
      <c r="M23" s="35"/>
      <c r="N23" s="33"/>
      <c r="O23" s="34"/>
      <c r="P23" s="32"/>
      <c r="Q23" s="160"/>
      <c r="R23" s="147"/>
      <c r="S23" s="94"/>
      <c r="T23" s="371"/>
      <c r="U23" s="45"/>
      <c r="V23" s="45"/>
      <c r="W23" s="45"/>
      <c r="X23" s="45"/>
      <c r="Y23" s="45"/>
      <c r="Z23" s="45"/>
    </row>
    <row r="24" spans="1:26" ht="12.75">
      <c r="A24" s="26"/>
      <c r="B24" s="244">
        <f>B2+B3+B4+B5+B6+B18+B8+B9+B10+B11+B12+B13+B22</f>
        <v>69.5</v>
      </c>
      <c r="C24" s="17"/>
      <c r="D24" s="335">
        <f>D3+D4+D16+D6+D7+D8+D9+D10+D11+D20+D13+D22</f>
        <v>68.5</v>
      </c>
      <c r="E24" s="26"/>
      <c r="F24" s="238">
        <f>F3+F4+F5+F6+F7+F8+F9+F10+F11+F12+F13+F22</f>
        <v>70</v>
      </c>
      <c r="G24" s="17"/>
      <c r="H24" s="336">
        <f>H3+H4+H16+H6+H7+H8+H9+H10+H11+H12+H13+H22</f>
        <v>64.5</v>
      </c>
      <c r="I24" s="26"/>
      <c r="J24" s="263">
        <f>J3+J4+J5+J6+J7+J8+J18+J10+J11+J12+J13+J22</f>
        <v>64.5</v>
      </c>
      <c r="K24" s="17"/>
      <c r="L24" s="266">
        <f>L3+L4+L5+L20+L7+L8+L9+L10+L19+L12+L13+L22</f>
        <v>64</v>
      </c>
      <c r="M24" s="26"/>
      <c r="N24" s="372">
        <f>N3+N4+N5+N6+N7+N8+N9+N10+N11+N12+N13+N22</f>
        <v>67</v>
      </c>
      <c r="O24" s="17"/>
      <c r="P24" s="267">
        <f>P3+P4+P5+P6+P7+P8+P9+P10+P11+P12+P13+P22</f>
        <v>79</v>
      </c>
      <c r="Q24" s="158"/>
      <c r="R24" s="192">
        <f>R3+R4+R16+R6+R17+R8+R9+R18+R11+R12+R13+R22</f>
        <v>71</v>
      </c>
      <c r="S24" s="68"/>
      <c r="T24" s="277">
        <f>T3+T17+T5+T6+T7+T8+T9+T10+T11+T18+T13+T22</f>
        <v>59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158"/>
      <c r="R25" s="150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1</v>
      </c>
      <c r="C26" s="87"/>
      <c r="D26" s="164">
        <v>1</v>
      </c>
      <c r="E26" s="53"/>
      <c r="F26" s="168">
        <v>1</v>
      </c>
      <c r="G26" s="82"/>
      <c r="H26" s="43">
        <v>0</v>
      </c>
      <c r="I26" s="81"/>
      <c r="J26" s="44">
        <v>0</v>
      </c>
      <c r="K26" s="233"/>
      <c r="L26" s="60">
        <v>0</v>
      </c>
      <c r="M26" s="42"/>
      <c r="N26" s="170">
        <v>1</v>
      </c>
      <c r="O26" s="163"/>
      <c r="P26" s="41">
        <v>3</v>
      </c>
      <c r="Q26" s="97"/>
      <c r="R26" s="98">
        <v>2</v>
      </c>
      <c r="S26" s="187"/>
      <c r="T26" s="140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Q1:R1"/>
    <mergeCell ref="S1:T1"/>
    <mergeCell ref="I1:J1"/>
    <mergeCell ref="K1:L1"/>
    <mergeCell ref="M1:N1"/>
    <mergeCell ref="O1:P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1.7109375" style="0" bestFit="1" customWidth="1"/>
    <col min="2" max="2" width="4.421875" style="0" bestFit="1" customWidth="1"/>
    <col min="3" max="3" width="12.7109375" style="0" bestFit="1" customWidth="1"/>
    <col min="4" max="4" width="4.57421875" style="0" bestFit="1" customWidth="1"/>
    <col min="5" max="5" width="12.00390625" style="0" customWidth="1"/>
    <col min="6" max="6" width="5.00390625" style="0" customWidth="1"/>
    <col min="7" max="7" width="14.421875" style="0" bestFit="1" customWidth="1"/>
    <col min="8" max="8" width="4.7109375" style="0" bestFit="1" customWidth="1"/>
    <col min="9" max="9" width="13.140625" style="0" customWidth="1"/>
    <col min="10" max="10" width="5.00390625" style="0" customWidth="1"/>
    <col min="11" max="11" width="12.421875" style="0" bestFit="1" customWidth="1"/>
    <col min="12" max="12" width="5.00390625" style="0" bestFit="1" customWidth="1"/>
    <col min="13" max="13" width="11.7109375" style="0" bestFit="1" customWidth="1"/>
    <col min="14" max="14" width="4.8515625" style="0" customWidth="1"/>
    <col min="15" max="15" width="13.140625" style="0" customWidth="1"/>
    <col min="16" max="16" width="5.00390625" style="0" customWidth="1"/>
    <col min="17" max="17" width="15.140625" style="0" bestFit="1" customWidth="1"/>
    <col min="18" max="18" width="4.8515625" style="0" bestFit="1" customWidth="1"/>
    <col min="19" max="19" width="12.57421875" style="0" bestFit="1" customWidth="1"/>
    <col min="20" max="20" width="4.7109375" style="0" bestFit="1" customWidth="1"/>
  </cols>
  <sheetData>
    <row r="1" spans="1:26" ht="13.5" thickBot="1">
      <c r="A1" s="457" t="s">
        <v>56</v>
      </c>
      <c r="B1" s="458"/>
      <c r="C1" s="463" t="s">
        <v>55</v>
      </c>
      <c r="D1" s="464"/>
      <c r="E1" s="459" t="s">
        <v>61</v>
      </c>
      <c r="F1" s="460"/>
      <c r="G1" s="471" t="s">
        <v>57</v>
      </c>
      <c r="H1" s="472"/>
      <c r="I1" s="467" t="s">
        <v>58</v>
      </c>
      <c r="J1" s="468"/>
      <c r="K1" s="465" t="s">
        <v>552</v>
      </c>
      <c r="L1" s="466"/>
      <c r="M1" s="469" t="s">
        <v>551</v>
      </c>
      <c r="N1" s="470"/>
      <c r="O1" s="455" t="s">
        <v>54</v>
      </c>
      <c r="P1" s="456"/>
      <c r="Q1" s="473" t="s">
        <v>287</v>
      </c>
      <c r="R1" s="474"/>
      <c r="S1" s="461" t="s">
        <v>183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362"/>
      <c r="C2" s="17"/>
      <c r="D2" s="18"/>
      <c r="E2" s="158"/>
      <c r="F2" s="361"/>
      <c r="G2" s="17"/>
      <c r="H2" s="18"/>
      <c r="I2" s="26"/>
      <c r="J2" s="362"/>
      <c r="K2" s="17"/>
      <c r="L2" s="18"/>
      <c r="M2" s="26"/>
      <c r="N2" s="362"/>
      <c r="O2" s="17"/>
      <c r="P2" s="18"/>
      <c r="Q2" s="26"/>
      <c r="R2" s="24"/>
      <c r="S2" s="68"/>
      <c r="T2" s="179"/>
      <c r="U2" s="45"/>
      <c r="V2" s="45"/>
      <c r="W2" s="45"/>
      <c r="X2" s="45"/>
      <c r="Y2" s="45"/>
      <c r="Z2" s="45"/>
    </row>
    <row r="3" spans="1:26" ht="12.75">
      <c r="A3" s="165" t="s">
        <v>361</v>
      </c>
      <c r="B3" s="273">
        <v>2</v>
      </c>
      <c r="C3" s="67" t="s">
        <v>146</v>
      </c>
      <c r="D3" s="38">
        <f>6.5-1</f>
        <v>5.5</v>
      </c>
      <c r="E3" s="159" t="s">
        <v>297</v>
      </c>
      <c r="F3" s="146">
        <f>6.5-1</f>
        <v>5.5</v>
      </c>
      <c r="G3" s="67" t="s">
        <v>174</v>
      </c>
      <c r="H3" s="28">
        <f>5.5-1</f>
        <v>4.5</v>
      </c>
      <c r="I3" s="79" t="s">
        <v>475</v>
      </c>
      <c r="J3" s="27">
        <f>6+1</f>
        <v>7</v>
      </c>
      <c r="K3" s="67" t="s">
        <v>264</v>
      </c>
      <c r="L3" s="259">
        <v>2</v>
      </c>
      <c r="M3" s="165" t="s">
        <v>155</v>
      </c>
      <c r="N3" s="27">
        <f>6-2</f>
        <v>4</v>
      </c>
      <c r="O3" s="39" t="s">
        <v>128</v>
      </c>
      <c r="P3" s="28">
        <f>6+1</f>
        <v>7</v>
      </c>
      <c r="Q3" s="39" t="s">
        <v>283</v>
      </c>
      <c r="R3" s="151">
        <f>6-1</f>
        <v>5</v>
      </c>
      <c r="S3" s="373" t="s">
        <v>72</v>
      </c>
      <c r="T3" s="58">
        <f>6-1</f>
        <v>5</v>
      </c>
      <c r="U3" s="45"/>
      <c r="V3" s="45"/>
      <c r="W3" s="45"/>
      <c r="X3" s="45"/>
      <c r="Y3" s="45"/>
      <c r="Z3" s="45"/>
    </row>
    <row r="4" spans="1:26" ht="12.75">
      <c r="A4" s="165" t="s">
        <v>360</v>
      </c>
      <c r="B4" s="29">
        <f>6</f>
        <v>6</v>
      </c>
      <c r="C4" s="67" t="s">
        <v>138</v>
      </c>
      <c r="D4" s="38">
        <f>6</f>
        <v>6</v>
      </c>
      <c r="E4" s="159" t="s">
        <v>451</v>
      </c>
      <c r="F4" s="146">
        <f>6</f>
        <v>6</v>
      </c>
      <c r="G4" s="67" t="s">
        <v>190</v>
      </c>
      <c r="H4" s="28">
        <f>6</f>
        <v>6</v>
      </c>
      <c r="I4" s="79" t="s">
        <v>224</v>
      </c>
      <c r="J4" s="27">
        <f>6</f>
        <v>6</v>
      </c>
      <c r="K4" s="67" t="s">
        <v>243</v>
      </c>
      <c r="L4" s="28">
        <f>6</f>
        <v>6</v>
      </c>
      <c r="M4" s="165" t="s">
        <v>156</v>
      </c>
      <c r="N4" s="27">
        <f>6.5+2</f>
        <v>8.5</v>
      </c>
      <c r="O4" s="39" t="s">
        <v>118</v>
      </c>
      <c r="P4" s="28">
        <f>6</f>
        <v>6</v>
      </c>
      <c r="Q4" s="39" t="s">
        <v>195</v>
      </c>
      <c r="R4" s="151">
        <v>6.5</v>
      </c>
      <c r="S4" s="373" t="s">
        <v>74</v>
      </c>
      <c r="T4" s="58">
        <f>4</f>
        <v>4</v>
      </c>
      <c r="U4" s="45"/>
      <c r="V4" s="45"/>
      <c r="W4" s="45"/>
      <c r="X4" s="45"/>
      <c r="Y4" s="45"/>
      <c r="Z4" s="45"/>
    </row>
    <row r="5" spans="1:26" ht="12.75">
      <c r="A5" s="165" t="s">
        <v>81</v>
      </c>
      <c r="B5" s="29">
        <f>6</f>
        <v>6</v>
      </c>
      <c r="C5" s="67" t="s">
        <v>152</v>
      </c>
      <c r="D5" s="38">
        <v>5.5</v>
      </c>
      <c r="E5" s="159" t="s">
        <v>100</v>
      </c>
      <c r="F5" s="146">
        <v>6.5</v>
      </c>
      <c r="G5" s="67" t="s">
        <v>342</v>
      </c>
      <c r="H5" s="28">
        <v>6.5</v>
      </c>
      <c r="I5" s="79" t="s">
        <v>326</v>
      </c>
      <c r="J5" s="27">
        <v>7.5</v>
      </c>
      <c r="K5" s="67" t="s">
        <v>232</v>
      </c>
      <c r="L5" s="28">
        <f>6.5</f>
        <v>6.5</v>
      </c>
      <c r="M5" s="165" t="s">
        <v>158</v>
      </c>
      <c r="N5" s="272">
        <f>5.5</f>
        <v>5.5</v>
      </c>
      <c r="O5" s="39" t="s">
        <v>266</v>
      </c>
      <c r="P5" s="169">
        <f>6</f>
        <v>6</v>
      </c>
      <c r="Q5" s="39" t="s">
        <v>209</v>
      </c>
      <c r="R5" s="151">
        <f>6-0.5</f>
        <v>5.5</v>
      </c>
      <c r="S5" s="373" t="s">
        <v>66</v>
      </c>
      <c r="T5" s="58">
        <f>6.5+3-0.5</f>
        <v>9</v>
      </c>
      <c r="U5" s="45"/>
      <c r="V5" s="45"/>
      <c r="W5" s="45"/>
      <c r="X5" s="45"/>
      <c r="Y5" s="45"/>
      <c r="Z5" s="45"/>
    </row>
    <row r="6" spans="1:26" ht="12.75">
      <c r="A6" s="165" t="s">
        <v>278</v>
      </c>
      <c r="B6" s="29">
        <f>5</f>
        <v>5</v>
      </c>
      <c r="C6" s="67" t="s">
        <v>137</v>
      </c>
      <c r="D6" s="38">
        <v>6</v>
      </c>
      <c r="E6" s="159" t="s">
        <v>99</v>
      </c>
      <c r="F6" s="146">
        <f>5</f>
        <v>5</v>
      </c>
      <c r="G6" s="67" t="s">
        <v>177</v>
      </c>
      <c r="H6" s="28">
        <f>6+2</f>
        <v>8</v>
      </c>
      <c r="I6" s="79" t="s">
        <v>358</v>
      </c>
      <c r="J6" s="27">
        <f>6-0.5</f>
        <v>5.5</v>
      </c>
      <c r="K6" s="67" t="s">
        <v>309</v>
      </c>
      <c r="L6" s="28">
        <f>6.5</f>
        <v>6.5</v>
      </c>
      <c r="M6" s="165" t="s">
        <v>269</v>
      </c>
      <c r="N6" s="27">
        <f>6</f>
        <v>6</v>
      </c>
      <c r="O6" s="39" t="s">
        <v>120</v>
      </c>
      <c r="P6" s="28">
        <f>6.5</f>
        <v>6.5</v>
      </c>
      <c r="Q6" s="39" t="s">
        <v>193</v>
      </c>
      <c r="R6" s="151">
        <f>6</f>
        <v>6</v>
      </c>
      <c r="S6" s="373" t="s">
        <v>63</v>
      </c>
      <c r="T6" s="58">
        <f>6</f>
        <v>6</v>
      </c>
      <c r="U6" s="45"/>
      <c r="V6" s="45"/>
      <c r="W6" s="45"/>
      <c r="X6" s="45"/>
      <c r="Y6" s="45"/>
      <c r="Z6" s="45"/>
    </row>
    <row r="7" spans="1:26" ht="12.75">
      <c r="A7" s="165" t="s">
        <v>82</v>
      </c>
      <c r="B7" s="29">
        <f>6.5-0.5</f>
        <v>6</v>
      </c>
      <c r="C7" s="67" t="s">
        <v>142</v>
      </c>
      <c r="D7" s="38">
        <v>6</v>
      </c>
      <c r="E7" s="159" t="s">
        <v>112</v>
      </c>
      <c r="F7" s="146">
        <f>5.5</f>
        <v>5.5</v>
      </c>
      <c r="G7" s="67" t="s">
        <v>181</v>
      </c>
      <c r="H7" s="28">
        <f>6.5-0.5</f>
        <v>6</v>
      </c>
      <c r="I7" s="79" t="s">
        <v>215</v>
      </c>
      <c r="J7" s="27">
        <f>6</f>
        <v>6</v>
      </c>
      <c r="K7" s="67" t="s">
        <v>237</v>
      </c>
      <c r="L7" s="28">
        <f>6.5</f>
        <v>6.5</v>
      </c>
      <c r="M7" s="165" t="s">
        <v>159</v>
      </c>
      <c r="N7" s="27">
        <f>6.5</f>
        <v>6.5</v>
      </c>
      <c r="O7" s="39" t="s">
        <v>132</v>
      </c>
      <c r="P7" s="28">
        <f>6</f>
        <v>6</v>
      </c>
      <c r="Q7" s="39" t="s">
        <v>196</v>
      </c>
      <c r="R7" s="151">
        <f>7-0.5</f>
        <v>6.5</v>
      </c>
      <c r="S7" s="373" t="s">
        <v>69</v>
      </c>
      <c r="T7" s="58">
        <f>5.5</f>
        <v>5.5</v>
      </c>
      <c r="U7" s="45"/>
      <c r="V7" s="45"/>
      <c r="W7" s="45"/>
      <c r="X7" s="45"/>
      <c r="Y7" s="45"/>
      <c r="Z7" s="45"/>
    </row>
    <row r="8" spans="1:26" ht="12.75">
      <c r="A8" s="165" t="s">
        <v>307</v>
      </c>
      <c r="B8" s="29">
        <f>7</f>
        <v>7</v>
      </c>
      <c r="C8" s="67" t="s">
        <v>141</v>
      </c>
      <c r="D8" s="38">
        <v>7.5</v>
      </c>
      <c r="E8" s="159" t="s">
        <v>103</v>
      </c>
      <c r="F8" s="146" t="s">
        <v>254</v>
      </c>
      <c r="G8" s="67" t="s">
        <v>341</v>
      </c>
      <c r="H8" s="28">
        <f>6.5</f>
        <v>6.5</v>
      </c>
      <c r="I8" s="79" t="s">
        <v>216</v>
      </c>
      <c r="J8" s="27">
        <f>6</f>
        <v>6</v>
      </c>
      <c r="K8" s="67" t="s">
        <v>238</v>
      </c>
      <c r="L8" s="28">
        <f>7</f>
        <v>7</v>
      </c>
      <c r="M8" s="165" t="s">
        <v>160</v>
      </c>
      <c r="N8" s="27">
        <v>5.5</v>
      </c>
      <c r="O8" s="39" t="s">
        <v>124</v>
      </c>
      <c r="P8" s="28">
        <f>7</f>
        <v>7</v>
      </c>
      <c r="Q8" s="39" t="s">
        <v>339</v>
      </c>
      <c r="R8" s="151">
        <f>6</f>
        <v>6</v>
      </c>
      <c r="S8" s="373" t="s">
        <v>70</v>
      </c>
      <c r="T8" s="58">
        <f>6</f>
        <v>6</v>
      </c>
      <c r="U8" s="45"/>
      <c r="V8" s="45"/>
      <c r="W8" s="45"/>
      <c r="X8" s="45"/>
      <c r="Y8" s="45"/>
      <c r="Z8" s="45"/>
    </row>
    <row r="9" spans="1:26" ht="12.75">
      <c r="A9" s="165" t="s">
        <v>83</v>
      </c>
      <c r="B9" s="29">
        <f>7+3</f>
        <v>10</v>
      </c>
      <c r="C9" s="67" t="s">
        <v>179</v>
      </c>
      <c r="D9" s="38">
        <f>5-0.5</f>
        <v>4.5</v>
      </c>
      <c r="E9" s="159" t="s">
        <v>105</v>
      </c>
      <c r="F9" s="146">
        <f>6.5</f>
        <v>6.5</v>
      </c>
      <c r="G9" s="67" t="s">
        <v>362</v>
      </c>
      <c r="H9" s="28" t="s">
        <v>254</v>
      </c>
      <c r="I9" s="79" t="s">
        <v>217</v>
      </c>
      <c r="J9" s="27">
        <f>6.5+3</f>
        <v>9.5</v>
      </c>
      <c r="K9" s="67" t="s">
        <v>236</v>
      </c>
      <c r="L9" s="28">
        <f>5</f>
        <v>5</v>
      </c>
      <c r="M9" s="165" t="s">
        <v>170</v>
      </c>
      <c r="N9" s="27">
        <v>6</v>
      </c>
      <c r="O9" s="39" t="s">
        <v>123</v>
      </c>
      <c r="P9" s="28" t="s">
        <v>254</v>
      </c>
      <c r="Q9" s="39" t="s">
        <v>199</v>
      </c>
      <c r="R9" s="151">
        <f>6.5-0.5</f>
        <v>6</v>
      </c>
      <c r="S9" s="373" t="s">
        <v>327</v>
      </c>
      <c r="T9" s="58" t="s">
        <v>256</v>
      </c>
      <c r="U9" s="45"/>
      <c r="V9" s="45"/>
      <c r="W9" s="45"/>
      <c r="X9" s="45"/>
      <c r="Y9" s="45"/>
      <c r="Z9" s="45"/>
    </row>
    <row r="10" spans="1:26" ht="12.75">
      <c r="A10" s="165" t="s">
        <v>84</v>
      </c>
      <c r="B10" s="29" t="s">
        <v>254</v>
      </c>
      <c r="C10" s="67" t="s">
        <v>143</v>
      </c>
      <c r="D10" s="38">
        <v>6</v>
      </c>
      <c r="E10" s="159" t="s">
        <v>113</v>
      </c>
      <c r="F10" s="146">
        <f>6.5+3</f>
        <v>9.5</v>
      </c>
      <c r="G10" s="67" t="s">
        <v>187</v>
      </c>
      <c r="H10" s="28">
        <f>6</f>
        <v>6</v>
      </c>
      <c r="I10" s="79" t="s">
        <v>218</v>
      </c>
      <c r="J10" s="27">
        <f>5.5-0.5</f>
        <v>5</v>
      </c>
      <c r="K10" s="67" t="s">
        <v>235</v>
      </c>
      <c r="L10" s="28">
        <f>5.5</f>
        <v>5.5</v>
      </c>
      <c r="M10" s="165" t="s">
        <v>171</v>
      </c>
      <c r="N10" s="27">
        <f>6-0.5</f>
        <v>5.5</v>
      </c>
      <c r="O10" s="39" t="s">
        <v>121</v>
      </c>
      <c r="P10" s="28">
        <v>6</v>
      </c>
      <c r="Q10" s="39" t="s">
        <v>284</v>
      </c>
      <c r="R10" s="151">
        <v>5</v>
      </c>
      <c r="S10" s="376" t="s">
        <v>293</v>
      </c>
      <c r="T10" s="58">
        <f>6-0.5</f>
        <v>5.5</v>
      </c>
      <c r="U10" s="45"/>
      <c r="V10" s="45"/>
      <c r="W10" s="45"/>
      <c r="X10" s="45"/>
      <c r="Y10" s="45"/>
      <c r="Z10" s="45"/>
    </row>
    <row r="11" spans="1:26" ht="12.75">
      <c r="A11" s="165" t="s">
        <v>86</v>
      </c>
      <c r="B11" s="29">
        <f>6-0.5</f>
        <v>5.5</v>
      </c>
      <c r="C11" s="67" t="s">
        <v>145</v>
      </c>
      <c r="D11" s="38">
        <f>5.5</f>
        <v>5.5</v>
      </c>
      <c r="E11" s="159" t="s">
        <v>114</v>
      </c>
      <c r="F11" s="146" t="s">
        <v>256</v>
      </c>
      <c r="G11" s="67" t="s">
        <v>182</v>
      </c>
      <c r="H11" s="28">
        <f>5.5</f>
        <v>5.5</v>
      </c>
      <c r="I11" s="79" t="s">
        <v>219</v>
      </c>
      <c r="J11" s="27">
        <f>5</f>
        <v>5</v>
      </c>
      <c r="K11" s="67" t="s">
        <v>239</v>
      </c>
      <c r="L11" s="28">
        <f>6+3</f>
        <v>9</v>
      </c>
      <c r="M11" s="165" t="s">
        <v>270</v>
      </c>
      <c r="N11" s="27">
        <f>6-0.5</f>
        <v>5.5</v>
      </c>
      <c r="O11" s="39" t="s">
        <v>489</v>
      </c>
      <c r="P11" s="28">
        <v>7</v>
      </c>
      <c r="Q11" s="39" t="s">
        <v>202</v>
      </c>
      <c r="R11" s="151">
        <f>6-0.5</f>
        <v>5.5</v>
      </c>
      <c r="S11" s="376" t="s">
        <v>371</v>
      </c>
      <c r="T11" s="58">
        <f>6</f>
        <v>6</v>
      </c>
      <c r="U11" s="45"/>
      <c r="V11" s="45"/>
      <c r="W11" s="45"/>
      <c r="X11" s="45"/>
      <c r="Y11" s="45"/>
      <c r="Z11" s="45"/>
    </row>
    <row r="12" spans="1:26" ht="12.75">
      <c r="A12" s="165" t="s">
        <v>280</v>
      </c>
      <c r="B12" s="29">
        <f>6</f>
        <v>6</v>
      </c>
      <c r="C12" s="67" t="s">
        <v>154</v>
      </c>
      <c r="D12" s="38">
        <f>6</f>
        <v>6</v>
      </c>
      <c r="E12" s="159" t="s">
        <v>107</v>
      </c>
      <c r="F12" s="146">
        <f>6.5+3</f>
        <v>9.5</v>
      </c>
      <c r="G12" s="67" t="s">
        <v>184</v>
      </c>
      <c r="H12" s="28">
        <v>6</v>
      </c>
      <c r="I12" s="79" t="s">
        <v>227</v>
      </c>
      <c r="J12" s="27" t="s">
        <v>254</v>
      </c>
      <c r="K12" s="67" t="s">
        <v>263</v>
      </c>
      <c r="L12" s="28">
        <v>6</v>
      </c>
      <c r="M12" s="165" t="s">
        <v>162</v>
      </c>
      <c r="N12" s="27">
        <f>6.5+3-0.5</f>
        <v>9</v>
      </c>
      <c r="O12" s="39" t="s">
        <v>127</v>
      </c>
      <c r="P12" s="28">
        <f>6</f>
        <v>6</v>
      </c>
      <c r="Q12" s="39" t="s">
        <v>347</v>
      </c>
      <c r="R12" s="151">
        <f>6</f>
        <v>6</v>
      </c>
      <c r="S12" s="373" t="s">
        <v>77</v>
      </c>
      <c r="T12" s="58" t="s">
        <v>256</v>
      </c>
      <c r="U12" s="45"/>
      <c r="V12" s="45"/>
      <c r="W12" s="45"/>
      <c r="X12" s="45"/>
      <c r="Y12" s="45"/>
      <c r="Z12" s="45"/>
    </row>
    <row r="13" spans="1:26" ht="12.75">
      <c r="A13" s="165" t="s">
        <v>279</v>
      </c>
      <c r="B13" s="29">
        <f>5</f>
        <v>5</v>
      </c>
      <c r="C13" s="67" t="s">
        <v>144</v>
      </c>
      <c r="D13" s="38">
        <f>7+3</f>
        <v>10</v>
      </c>
      <c r="E13" s="159" t="s">
        <v>108</v>
      </c>
      <c r="F13" s="146">
        <f>6.5+3</f>
        <v>9.5</v>
      </c>
      <c r="G13" s="67" t="s">
        <v>498</v>
      </c>
      <c r="H13" s="28" t="s">
        <v>254</v>
      </c>
      <c r="I13" s="79" t="s">
        <v>221</v>
      </c>
      <c r="J13" s="27">
        <f>6.5</f>
        <v>6.5</v>
      </c>
      <c r="K13" s="67" t="s">
        <v>265</v>
      </c>
      <c r="L13" s="28" t="s">
        <v>256</v>
      </c>
      <c r="M13" s="165" t="s">
        <v>164</v>
      </c>
      <c r="N13" s="27">
        <f>5</f>
        <v>5</v>
      </c>
      <c r="O13" s="39" t="s">
        <v>344</v>
      </c>
      <c r="P13" s="28">
        <f>7+3+3</f>
        <v>13</v>
      </c>
      <c r="Q13" s="39" t="s">
        <v>201</v>
      </c>
      <c r="R13" s="151">
        <f>6.5+3</f>
        <v>9.5</v>
      </c>
      <c r="S13" s="373" t="s">
        <v>329</v>
      </c>
      <c r="T13" s="58">
        <f>6</f>
        <v>6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177"/>
      <c r="D14" s="32"/>
      <c r="E14" s="160"/>
      <c r="F14" s="147"/>
      <c r="G14" s="177"/>
      <c r="H14" s="31"/>
      <c r="I14" s="80"/>
      <c r="J14" s="30"/>
      <c r="K14" s="177"/>
      <c r="L14" s="31"/>
      <c r="M14" s="166"/>
      <c r="N14" s="30"/>
      <c r="O14" s="142"/>
      <c r="P14" s="32"/>
      <c r="Q14" s="40"/>
      <c r="R14" s="152"/>
      <c r="S14" s="374"/>
      <c r="T14" s="95"/>
      <c r="U14" s="45"/>
      <c r="V14" s="45"/>
      <c r="W14" s="45"/>
      <c r="X14" s="45"/>
      <c r="Y14" s="45"/>
      <c r="Z14" s="45"/>
    </row>
    <row r="15" spans="1:26" ht="12.75">
      <c r="A15" s="166" t="s">
        <v>89</v>
      </c>
      <c r="B15" s="33" t="s">
        <v>252</v>
      </c>
      <c r="C15" s="177" t="s">
        <v>301</v>
      </c>
      <c r="D15" s="32">
        <f>6-1</f>
        <v>5</v>
      </c>
      <c r="E15" s="160" t="s">
        <v>98</v>
      </c>
      <c r="F15" s="147">
        <f>6-2</f>
        <v>4</v>
      </c>
      <c r="G15" s="177" t="s">
        <v>274</v>
      </c>
      <c r="H15" s="31" t="s">
        <v>252</v>
      </c>
      <c r="I15" s="80" t="s">
        <v>211</v>
      </c>
      <c r="J15" s="30" t="s">
        <v>252</v>
      </c>
      <c r="K15" s="177" t="s">
        <v>231</v>
      </c>
      <c r="L15" s="31" t="s">
        <v>252</v>
      </c>
      <c r="M15" s="236" t="s">
        <v>166</v>
      </c>
      <c r="N15" s="30" t="s">
        <v>252</v>
      </c>
      <c r="O15" s="142" t="s">
        <v>117</v>
      </c>
      <c r="P15" s="32" t="s">
        <v>252</v>
      </c>
      <c r="Q15" s="40" t="s">
        <v>531</v>
      </c>
      <c r="R15" s="152">
        <f>6-2</f>
        <v>4</v>
      </c>
      <c r="S15" s="374" t="s">
        <v>62</v>
      </c>
      <c r="T15" s="213" t="s">
        <v>252</v>
      </c>
      <c r="U15" s="45"/>
      <c r="V15" s="45"/>
      <c r="W15" s="45"/>
      <c r="X15" s="45"/>
      <c r="Y15" s="45"/>
      <c r="Z15" s="45"/>
    </row>
    <row r="16" spans="1:26" ht="12.75">
      <c r="A16" s="236" t="s">
        <v>91</v>
      </c>
      <c r="B16" s="33">
        <f>5.5-0.5</f>
        <v>5</v>
      </c>
      <c r="C16" s="177" t="s">
        <v>147</v>
      </c>
      <c r="D16" s="32">
        <f>6.5</f>
        <v>6.5</v>
      </c>
      <c r="E16" s="160" t="s">
        <v>535</v>
      </c>
      <c r="F16" s="147" t="s">
        <v>252</v>
      </c>
      <c r="G16" s="67" t="s">
        <v>255</v>
      </c>
      <c r="H16" s="28">
        <v>6</v>
      </c>
      <c r="I16" s="80" t="s">
        <v>464</v>
      </c>
      <c r="J16" s="30" t="s">
        <v>252</v>
      </c>
      <c r="K16" s="177" t="s">
        <v>234</v>
      </c>
      <c r="L16" s="31" t="s">
        <v>252</v>
      </c>
      <c r="M16" s="236" t="s">
        <v>165</v>
      </c>
      <c r="N16" s="30" t="s">
        <v>253</v>
      </c>
      <c r="O16" s="142" t="s">
        <v>126</v>
      </c>
      <c r="P16" s="32">
        <v>5.5</v>
      </c>
      <c r="Q16" s="40" t="s">
        <v>200</v>
      </c>
      <c r="R16" s="152">
        <v>6.5</v>
      </c>
      <c r="S16" s="376" t="s">
        <v>75</v>
      </c>
      <c r="T16" s="58">
        <f>6</f>
        <v>6</v>
      </c>
      <c r="U16" s="45"/>
      <c r="V16" s="45"/>
      <c r="W16" s="45"/>
      <c r="X16" s="45"/>
      <c r="Y16" s="45"/>
      <c r="Z16" s="45"/>
    </row>
    <row r="17" spans="1:26" ht="12.75">
      <c r="A17" s="166" t="s">
        <v>80</v>
      </c>
      <c r="B17" s="33">
        <f>7</f>
        <v>7</v>
      </c>
      <c r="C17" s="177" t="s">
        <v>148</v>
      </c>
      <c r="D17" s="32" t="s">
        <v>252</v>
      </c>
      <c r="E17" s="178" t="s">
        <v>369</v>
      </c>
      <c r="F17" s="148" t="s">
        <v>252</v>
      </c>
      <c r="G17" s="177" t="s">
        <v>180</v>
      </c>
      <c r="H17" s="31" t="s">
        <v>252</v>
      </c>
      <c r="I17" s="80" t="s">
        <v>508</v>
      </c>
      <c r="J17" s="30">
        <f>6.5</f>
        <v>6.5</v>
      </c>
      <c r="K17" s="177" t="s">
        <v>365</v>
      </c>
      <c r="L17" s="31" t="s">
        <v>252</v>
      </c>
      <c r="M17" s="166" t="s">
        <v>366</v>
      </c>
      <c r="N17" s="30">
        <f>5</f>
        <v>5</v>
      </c>
      <c r="O17" s="142" t="s">
        <v>134</v>
      </c>
      <c r="P17" s="32">
        <f>5.5</f>
        <v>5.5</v>
      </c>
      <c r="Q17" s="40" t="s">
        <v>282</v>
      </c>
      <c r="R17" s="153">
        <f>5.5</f>
        <v>5.5</v>
      </c>
      <c r="S17" s="377" t="s">
        <v>251</v>
      </c>
      <c r="T17" s="213" t="s">
        <v>252</v>
      </c>
      <c r="U17" s="45"/>
      <c r="V17" s="45"/>
      <c r="W17" s="45"/>
      <c r="X17" s="45"/>
      <c r="Y17" s="45"/>
      <c r="Z17" s="45"/>
    </row>
    <row r="18" spans="1:26" ht="12.75">
      <c r="A18" s="165" t="s">
        <v>92</v>
      </c>
      <c r="B18" s="29">
        <f>6</f>
        <v>6</v>
      </c>
      <c r="C18" s="246" t="s">
        <v>140</v>
      </c>
      <c r="D18" s="32">
        <v>5.5</v>
      </c>
      <c r="E18" s="178" t="s">
        <v>102</v>
      </c>
      <c r="F18" s="148" t="s">
        <v>253</v>
      </c>
      <c r="G18" s="67" t="s">
        <v>481</v>
      </c>
      <c r="H18" s="28">
        <f>5.5</f>
        <v>5.5</v>
      </c>
      <c r="I18" s="80" t="s">
        <v>225</v>
      </c>
      <c r="J18" s="30">
        <f>6</f>
        <v>6</v>
      </c>
      <c r="K18" s="67" t="s">
        <v>246</v>
      </c>
      <c r="L18" s="38">
        <f>6</f>
        <v>6</v>
      </c>
      <c r="M18" s="166" t="s">
        <v>172</v>
      </c>
      <c r="N18" s="30">
        <f>5.5-0.5</f>
        <v>5</v>
      </c>
      <c r="O18" s="143" t="s">
        <v>276</v>
      </c>
      <c r="P18" s="38">
        <v>6</v>
      </c>
      <c r="Q18" s="40" t="s">
        <v>194</v>
      </c>
      <c r="R18" s="153">
        <f>5.5</f>
        <v>5.5</v>
      </c>
      <c r="S18" s="373" t="s">
        <v>328</v>
      </c>
      <c r="T18" s="58">
        <f>6.5-0.5</f>
        <v>6</v>
      </c>
      <c r="U18" s="45"/>
      <c r="V18" s="45"/>
      <c r="W18" s="45"/>
      <c r="X18" s="45"/>
      <c r="Y18" s="45"/>
      <c r="Z18" s="45"/>
    </row>
    <row r="19" spans="1:26" ht="12.75">
      <c r="A19" s="166" t="s">
        <v>85</v>
      </c>
      <c r="B19" s="33">
        <f>5</f>
        <v>5</v>
      </c>
      <c r="C19" s="177" t="s">
        <v>149</v>
      </c>
      <c r="D19" s="32">
        <f>6</f>
        <v>6</v>
      </c>
      <c r="E19" s="159" t="s">
        <v>354</v>
      </c>
      <c r="F19" s="146">
        <v>5</v>
      </c>
      <c r="G19" s="177" t="s">
        <v>188</v>
      </c>
      <c r="H19" s="32">
        <v>5</v>
      </c>
      <c r="I19" s="80" t="s">
        <v>465</v>
      </c>
      <c r="J19" s="30">
        <f>6</f>
        <v>6</v>
      </c>
      <c r="K19" s="246" t="s">
        <v>318</v>
      </c>
      <c r="L19" s="32" t="s">
        <v>252</v>
      </c>
      <c r="M19" s="166" t="s">
        <v>169</v>
      </c>
      <c r="N19" s="33" t="s">
        <v>252</v>
      </c>
      <c r="O19" s="142" t="s">
        <v>133</v>
      </c>
      <c r="P19" s="32">
        <f>7</f>
        <v>7</v>
      </c>
      <c r="Q19" s="40" t="s">
        <v>487</v>
      </c>
      <c r="R19" s="153" t="s">
        <v>253</v>
      </c>
      <c r="S19" s="375" t="s">
        <v>73</v>
      </c>
      <c r="T19" s="95">
        <f>6</f>
        <v>6</v>
      </c>
      <c r="U19" s="45"/>
      <c r="V19" s="45"/>
      <c r="W19" s="45"/>
      <c r="X19" s="45"/>
      <c r="Y19" s="45"/>
      <c r="Z19" s="45"/>
    </row>
    <row r="20" spans="1:26" ht="12.75">
      <c r="A20" s="236" t="s">
        <v>87</v>
      </c>
      <c r="B20" s="33">
        <f>6</f>
        <v>6</v>
      </c>
      <c r="C20" s="177" t="s">
        <v>139</v>
      </c>
      <c r="D20" s="32">
        <f>6</f>
        <v>6</v>
      </c>
      <c r="E20" s="159" t="s">
        <v>115</v>
      </c>
      <c r="F20" s="146">
        <v>6</v>
      </c>
      <c r="G20" s="246" t="s">
        <v>331</v>
      </c>
      <c r="H20" s="37">
        <v>6</v>
      </c>
      <c r="I20" s="79" t="s">
        <v>356</v>
      </c>
      <c r="J20" s="27">
        <v>5</v>
      </c>
      <c r="K20" s="177" t="s">
        <v>241</v>
      </c>
      <c r="L20" s="32" t="s">
        <v>252</v>
      </c>
      <c r="M20" s="236" t="s">
        <v>167</v>
      </c>
      <c r="N20" s="33">
        <v>6</v>
      </c>
      <c r="O20" s="142" t="s">
        <v>316</v>
      </c>
      <c r="P20" s="32">
        <f>6.5-0.5</f>
        <v>6</v>
      </c>
      <c r="Q20" s="40" t="s">
        <v>206</v>
      </c>
      <c r="R20" s="153">
        <f>6</f>
        <v>6</v>
      </c>
      <c r="S20" s="374" t="s">
        <v>250</v>
      </c>
      <c r="T20" s="213" t="s">
        <v>252</v>
      </c>
      <c r="U20" s="45"/>
      <c r="V20" s="45"/>
      <c r="W20" s="45"/>
      <c r="X20" s="45"/>
      <c r="Y20" s="45"/>
      <c r="Z20" s="45"/>
    </row>
    <row r="21" spans="1:26" ht="12.75">
      <c r="A21" s="236" t="s">
        <v>88</v>
      </c>
      <c r="B21" s="33">
        <f>4-0.5</f>
        <v>3.5</v>
      </c>
      <c r="C21" s="177" t="s">
        <v>303</v>
      </c>
      <c r="D21" s="32" t="s">
        <v>252</v>
      </c>
      <c r="E21" s="178" t="s">
        <v>299</v>
      </c>
      <c r="F21" s="148" t="s">
        <v>253</v>
      </c>
      <c r="G21" s="177" t="s">
        <v>191</v>
      </c>
      <c r="H21" s="32">
        <f>5</f>
        <v>5</v>
      </c>
      <c r="I21" s="80" t="s">
        <v>228</v>
      </c>
      <c r="J21" s="33">
        <v>5</v>
      </c>
      <c r="K21" s="177" t="s">
        <v>248</v>
      </c>
      <c r="L21" s="32" t="s">
        <v>252</v>
      </c>
      <c r="M21" s="166" t="s">
        <v>349</v>
      </c>
      <c r="N21" s="36">
        <v>6.5</v>
      </c>
      <c r="O21" s="142" t="s">
        <v>267</v>
      </c>
      <c r="P21" s="32" t="s">
        <v>252</v>
      </c>
      <c r="Q21" s="40" t="s">
        <v>205</v>
      </c>
      <c r="R21" s="153" t="s">
        <v>252</v>
      </c>
      <c r="S21" s="374" t="s">
        <v>285</v>
      </c>
      <c r="T21" s="95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96</v>
      </c>
      <c r="B22" s="29">
        <v>0</v>
      </c>
      <c r="C22" s="39" t="s">
        <v>532</v>
      </c>
      <c r="D22" s="38">
        <v>-0.5</v>
      </c>
      <c r="E22" s="159" t="s">
        <v>524</v>
      </c>
      <c r="F22" s="146">
        <v>0.5</v>
      </c>
      <c r="G22" s="67" t="s">
        <v>257</v>
      </c>
      <c r="H22" s="38">
        <v>0</v>
      </c>
      <c r="I22" s="79" t="s">
        <v>229</v>
      </c>
      <c r="J22" s="29">
        <v>0</v>
      </c>
      <c r="K22" s="67" t="s">
        <v>249</v>
      </c>
      <c r="L22" s="38">
        <v>0</v>
      </c>
      <c r="M22" s="79" t="s">
        <v>173</v>
      </c>
      <c r="N22" s="184">
        <v>0.5</v>
      </c>
      <c r="O22" s="143" t="s">
        <v>325</v>
      </c>
      <c r="P22" s="38">
        <v>0.5</v>
      </c>
      <c r="Q22" s="39" t="s">
        <v>210</v>
      </c>
      <c r="R22" s="154">
        <v>0.5</v>
      </c>
      <c r="S22" s="373" t="s">
        <v>97</v>
      </c>
      <c r="T22" s="58">
        <v>0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160"/>
      <c r="F23" s="147"/>
      <c r="G23" s="247"/>
      <c r="H23" s="32"/>
      <c r="I23" s="80"/>
      <c r="J23" s="33"/>
      <c r="K23" s="34"/>
      <c r="L23" s="32"/>
      <c r="M23" s="80"/>
      <c r="N23" s="33"/>
      <c r="O23" s="34"/>
      <c r="P23" s="32"/>
      <c r="Q23" s="35"/>
      <c r="R23" s="33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43">
        <f>B3+B4+B5+B6+B7+B8+B9+B18+B11+B12+B13+B22</f>
        <v>64.5</v>
      </c>
      <c r="C24" s="17"/>
      <c r="D24" s="271">
        <f>D3+D4+D5+D6+D7+D8+D9+D10+D11+D12+D13+D22</f>
        <v>68</v>
      </c>
      <c r="E24" s="158"/>
      <c r="F24" s="192">
        <f>F3+F4+F5+F6+F7+F19+F9+F10+F20+F12+F13+F22</f>
        <v>75</v>
      </c>
      <c r="G24" s="17"/>
      <c r="H24" s="255">
        <f>H3+H4+H5+H6+H7+H8+H18+H10+H11+H12+H16+H22</f>
        <v>66.5</v>
      </c>
      <c r="I24" s="26"/>
      <c r="J24" s="241">
        <f>J3+J4+J5+J6+J7+J8+J9+J10+J11+J20+J13+J22</f>
        <v>69</v>
      </c>
      <c r="K24" s="17"/>
      <c r="L24" s="276">
        <f>L3+L4+L5+L6+L7+L8+L9+L10+L11+L12+L18+L22</f>
        <v>66</v>
      </c>
      <c r="M24" s="26"/>
      <c r="N24" s="334">
        <f>N2+N3+N4+N5+N6+N7+N8+N9+N10+N11+N12+N13+N22</f>
        <v>67.5</v>
      </c>
      <c r="O24" s="17"/>
      <c r="P24" s="250">
        <f>P3+P4+P5+P6+P7+P8+P18+P10+P11+P12+P13+P22</f>
        <v>77</v>
      </c>
      <c r="Q24" s="26"/>
      <c r="R24" s="269">
        <f>R3+R4+R5+R6+R7+R8+R9+R10+R11+R12+R13+R22</f>
        <v>68</v>
      </c>
      <c r="S24" s="68"/>
      <c r="T24" s="277">
        <f>T3+T4+T5+T6+T7+T8+T16+T10+T11+T18+T13+T22</f>
        <v>65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158"/>
      <c r="F25" s="150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26"/>
      <c r="R25" s="77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82"/>
      <c r="B26" s="43">
        <v>0</v>
      </c>
      <c r="C26" s="50"/>
      <c r="D26" s="84">
        <v>1</v>
      </c>
      <c r="E26" s="97"/>
      <c r="F26" s="98">
        <v>2</v>
      </c>
      <c r="G26" s="53"/>
      <c r="H26" s="168">
        <v>1</v>
      </c>
      <c r="I26" s="87"/>
      <c r="J26" s="164">
        <v>1</v>
      </c>
      <c r="K26" s="81"/>
      <c r="L26" s="44">
        <v>1</v>
      </c>
      <c r="M26" s="233"/>
      <c r="N26" s="60">
        <v>1</v>
      </c>
      <c r="O26" s="42"/>
      <c r="P26" s="170">
        <v>3</v>
      </c>
      <c r="Q26" s="163"/>
      <c r="R26" s="41">
        <v>1</v>
      </c>
      <c r="S26" s="187"/>
      <c r="T26" s="140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 r:id="rId1"/>
  <ignoredErrors>
    <ignoredError sqref="B19 P6 R7 T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">
      <selection activeCell="A1" sqref="A1:B1"/>
    </sheetView>
  </sheetViews>
  <sheetFormatPr defaultColWidth="9.140625" defaultRowHeight="12.75"/>
  <cols>
    <col min="1" max="1" width="11.7109375" style="0" bestFit="1" customWidth="1"/>
    <col min="2" max="2" width="5.00390625" style="0" customWidth="1"/>
    <col min="3" max="3" width="12.7109375" style="0" customWidth="1"/>
    <col min="4" max="4" width="5.140625" style="0" customWidth="1"/>
    <col min="5" max="5" width="13.421875" style="0" bestFit="1" customWidth="1"/>
    <col min="6" max="6" width="4.00390625" style="0" bestFit="1" customWidth="1"/>
    <col min="7" max="7" width="14.421875" style="0" bestFit="1" customWidth="1"/>
    <col min="8" max="8" width="5.28125" style="0" customWidth="1"/>
    <col min="9" max="9" width="12.7109375" style="0" customWidth="1"/>
    <col min="10" max="10" width="4.8515625" style="0" bestFit="1" customWidth="1"/>
    <col min="11" max="11" width="13.28125" style="0" bestFit="1" customWidth="1"/>
    <col min="12" max="12" width="5.00390625" style="0" bestFit="1" customWidth="1"/>
    <col min="13" max="13" width="12.57421875" style="0" bestFit="1" customWidth="1"/>
    <col min="14" max="14" width="5.421875" style="0" customWidth="1"/>
    <col min="15" max="15" width="14.7109375" style="0" bestFit="1" customWidth="1"/>
    <col min="16" max="16" width="5.8515625" style="0" customWidth="1"/>
    <col min="17" max="17" width="11.8515625" style="0" customWidth="1"/>
    <col min="18" max="18" width="5.28125" style="0" customWidth="1"/>
    <col min="19" max="19" width="11.7109375" style="0" bestFit="1" customWidth="1"/>
    <col min="20" max="20" width="5.00390625" style="0" customWidth="1"/>
  </cols>
  <sheetData>
    <row r="1" spans="1:26" ht="13.5" thickBot="1">
      <c r="A1" s="457" t="s">
        <v>56</v>
      </c>
      <c r="B1" s="458"/>
      <c r="C1" s="455" t="s">
        <v>289</v>
      </c>
      <c r="D1" s="456"/>
      <c r="E1" s="463" t="s">
        <v>55</v>
      </c>
      <c r="F1" s="464"/>
      <c r="G1" s="471" t="s">
        <v>57</v>
      </c>
      <c r="H1" s="472"/>
      <c r="I1" s="473" t="s">
        <v>287</v>
      </c>
      <c r="J1" s="474"/>
      <c r="K1" s="467" t="s">
        <v>58</v>
      </c>
      <c r="L1" s="468"/>
      <c r="M1" s="461" t="s">
        <v>183</v>
      </c>
      <c r="N1" s="462"/>
      <c r="O1" s="465" t="s">
        <v>60</v>
      </c>
      <c r="P1" s="466"/>
      <c r="Q1" s="459" t="s">
        <v>61</v>
      </c>
      <c r="R1" s="460"/>
      <c r="S1" s="469" t="s">
        <v>59</v>
      </c>
      <c r="T1" s="470"/>
      <c r="U1" s="45"/>
      <c r="V1" s="45"/>
      <c r="W1" s="45"/>
      <c r="X1" s="45"/>
      <c r="Y1" s="45"/>
      <c r="Z1" s="45"/>
    </row>
    <row r="2" spans="1:26" ht="12.75">
      <c r="A2" s="26"/>
      <c r="B2" s="144">
        <v>2</v>
      </c>
      <c r="C2" s="17"/>
      <c r="D2" s="18"/>
      <c r="E2" s="26"/>
      <c r="F2" s="171">
        <v>2</v>
      </c>
      <c r="G2" s="17"/>
      <c r="H2" s="18"/>
      <c r="I2" s="26"/>
      <c r="J2" s="172">
        <v>2</v>
      </c>
      <c r="K2" s="17"/>
      <c r="L2" s="161"/>
      <c r="M2" s="68"/>
      <c r="N2" s="173">
        <v>2</v>
      </c>
      <c r="O2" s="17"/>
      <c r="P2" s="75"/>
      <c r="Q2" s="158"/>
      <c r="R2" s="174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89</v>
      </c>
      <c r="B3" s="29">
        <f>5.5-1-1-1</f>
        <v>2.5</v>
      </c>
      <c r="C3" s="39" t="s">
        <v>117</v>
      </c>
      <c r="D3" s="28">
        <f>6-1-1</f>
        <v>4</v>
      </c>
      <c r="E3" s="165" t="s">
        <v>146</v>
      </c>
      <c r="F3" s="29">
        <f>5.5-1-1-1-1</f>
        <v>1.5</v>
      </c>
      <c r="G3" s="39" t="s">
        <v>174</v>
      </c>
      <c r="H3" s="28">
        <f>7-1</f>
        <v>6</v>
      </c>
      <c r="I3" s="39" t="s">
        <v>203</v>
      </c>
      <c r="J3" s="27">
        <f>7-1-1-1</f>
        <v>4</v>
      </c>
      <c r="K3" s="39" t="s">
        <v>211</v>
      </c>
      <c r="L3" s="28">
        <f>5.5-1</f>
        <v>4.5</v>
      </c>
      <c r="M3" s="93" t="s">
        <v>62</v>
      </c>
      <c r="N3" s="146">
        <f>6.5+1</f>
        <v>7.5</v>
      </c>
      <c r="O3" s="39" t="s">
        <v>242</v>
      </c>
      <c r="P3" s="151">
        <f>7-1-1</f>
        <v>5</v>
      </c>
      <c r="Q3" s="159" t="s">
        <v>98</v>
      </c>
      <c r="R3" s="146">
        <f>6-1</f>
        <v>5</v>
      </c>
      <c r="S3" s="39" t="s">
        <v>268</v>
      </c>
      <c r="T3" s="28">
        <f>7-1-1</f>
        <v>5</v>
      </c>
      <c r="U3" s="45"/>
      <c r="V3" s="45"/>
      <c r="W3" s="45"/>
      <c r="X3" s="45"/>
      <c r="Y3" s="45"/>
      <c r="Z3" s="45"/>
    </row>
    <row r="4" spans="1:26" ht="12.75">
      <c r="A4" s="79" t="s">
        <v>81</v>
      </c>
      <c r="B4" s="29">
        <v>6</v>
      </c>
      <c r="C4" s="39" t="s">
        <v>119</v>
      </c>
      <c r="D4" s="28">
        <v>5</v>
      </c>
      <c r="E4" s="165" t="s">
        <v>281</v>
      </c>
      <c r="F4" s="29">
        <f>6.5+3-0.5</f>
        <v>9</v>
      </c>
      <c r="G4" s="39" t="s">
        <v>191</v>
      </c>
      <c r="H4" s="28">
        <v>7</v>
      </c>
      <c r="I4" s="39" t="s">
        <v>193</v>
      </c>
      <c r="J4" s="27">
        <v>7</v>
      </c>
      <c r="K4" s="39" t="s">
        <v>212</v>
      </c>
      <c r="L4" s="28">
        <v>6</v>
      </c>
      <c r="M4" s="93" t="s">
        <v>63</v>
      </c>
      <c r="N4" s="146">
        <f>5.5-0.5</f>
        <v>5</v>
      </c>
      <c r="O4" s="39" t="s">
        <v>232</v>
      </c>
      <c r="P4" s="151" t="s">
        <v>254</v>
      </c>
      <c r="Q4" s="159" t="s">
        <v>99</v>
      </c>
      <c r="R4" s="146">
        <v>6.5</v>
      </c>
      <c r="S4" s="39" t="s">
        <v>156</v>
      </c>
      <c r="T4" s="28">
        <f>6.5+2</f>
        <v>8.5</v>
      </c>
      <c r="U4" s="45"/>
      <c r="V4" s="45"/>
      <c r="W4" s="45"/>
      <c r="X4" s="45"/>
      <c r="Y4" s="45"/>
      <c r="Z4" s="45"/>
    </row>
    <row r="5" spans="1:26" ht="12.75">
      <c r="A5" s="79" t="s">
        <v>80</v>
      </c>
      <c r="B5" s="29">
        <f>4.5-0.5</f>
        <v>4</v>
      </c>
      <c r="C5" s="39" t="s">
        <v>118</v>
      </c>
      <c r="D5" s="169">
        <v>6.5</v>
      </c>
      <c r="E5" s="165" t="s">
        <v>138</v>
      </c>
      <c r="F5" s="29">
        <v>6.5</v>
      </c>
      <c r="G5" s="39" t="s">
        <v>175</v>
      </c>
      <c r="H5" s="28">
        <v>5</v>
      </c>
      <c r="I5" s="39" t="s">
        <v>194</v>
      </c>
      <c r="J5" s="27">
        <v>6</v>
      </c>
      <c r="K5" s="39" t="s">
        <v>213</v>
      </c>
      <c r="L5" s="28">
        <v>6</v>
      </c>
      <c r="M5" s="93" t="s">
        <v>285</v>
      </c>
      <c r="N5" s="146" t="s">
        <v>254</v>
      </c>
      <c r="O5" s="39" t="s">
        <v>234</v>
      </c>
      <c r="P5" s="151">
        <v>6</v>
      </c>
      <c r="Q5" s="159" t="s">
        <v>101</v>
      </c>
      <c r="R5" s="146">
        <v>6</v>
      </c>
      <c r="S5" s="39" t="s">
        <v>269</v>
      </c>
      <c r="T5" s="28">
        <v>6</v>
      </c>
      <c r="U5" s="45"/>
      <c r="V5" s="45"/>
      <c r="W5" s="45"/>
      <c r="X5" s="45"/>
      <c r="Y5" s="45"/>
      <c r="Z5" s="45"/>
    </row>
    <row r="6" spans="1:26" ht="12.75">
      <c r="A6" s="79" t="s">
        <v>90</v>
      </c>
      <c r="B6" s="29">
        <v>6.5</v>
      </c>
      <c r="C6" s="39" t="s">
        <v>120</v>
      </c>
      <c r="D6" s="28">
        <v>6</v>
      </c>
      <c r="E6" s="165" t="s">
        <v>152</v>
      </c>
      <c r="F6" s="29">
        <v>6</v>
      </c>
      <c r="G6" s="39" t="s">
        <v>190</v>
      </c>
      <c r="H6" s="28">
        <v>5.5</v>
      </c>
      <c r="I6" s="39" t="s">
        <v>204</v>
      </c>
      <c r="J6" s="27">
        <f>6-0.5</f>
        <v>5.5</v>
      </c>
      <c r="K6" s="39" t="s">
        <v>214</v>
      </c>
      <c r="L6" s="28">
        <v>6</v>
      </c>
      <c r="M6" s="93" t="s">
        <v>65</v>
      </c>
      <c r="N6" s="146">
        <v>5.5</v>
      </c>
      <c r="O6" s="39" t="s">
        <v>243</v>
      </c>
      <c r="P6" s="151">
        <f>6.5-0.5</f>
        <v>6</v>
      </c>
      <c r="Q6" s="159" t="s">
        <v>100</v>
      </c>
      <c r="R6" s="146">
        <v>5.5</v>
      </c>
      <c r="S6" s="39" t="s">
        <v>167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79" t="s">
        <v>82</v>
      </c>
      <c r="B7" s="29">
        <v>7</v>
      </c>
      <c r="C7" s="39" t="s">
        <v>122</v>
      </c>
      <c r="D7" s="28">
        <v>6</v>
      </c>
      <c r="E7" s="165" t="s">
        <v>149</v>
      </c>
      <c r="F7" s="29">
        <v>6</v>
      </c>
      <c r="G7" s="39" t="s">
        <v>181</v>
      </c>
      <c r="H7" s="28">
        <f>7+3</f>
        <v>10</v>
      </c>
      <c r="I7" s="39" t="s">
        <v>200</v>
      </c>
      <c r="J7" s="27">
        <v>5</v>
      </c>
      <c r="K7" s="39" t="s">
        <v>215</v>
      </c>
      <c r="L7" s="28">
        <v>7</v>
      </c>
      <c r="M7" s="93" t="s">
        <v>66</v>
      </c>
      <c r="N7" s="146">
        <v>6</v>
      </c>
      <c r="O7" s="39" t="s">
        <v>235</v>
      </c>
      <c r="P7" s="151" t="s">
        <v>256</v>
      </c>
      <c r="Q7" s="159" t="s">
        <v>105</v>
      </c>
      <c r="R7" s="146">
        <v>7</v>
      </c>
      <c r="S7" s="39" t="s">
        <v>159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83</v>
      </c>
      <c r="B8" s="29">
        <f>6-0.5</f>
        <v>5.5</v>
      </c>
      <c r="C8" s="39" t="s">
        <v>132</v>
      </c>
      <c r="D8" s="28">
        <f>6.5+3</f>
        <v>9.5</v>
      </c>
      <c r="E8" s="165" t="s">
        <v>142</v>
      </c>
      <c r="F8" s="29">
        <f>6.5-0.5</f>
        <v>6</v>
      </c>
      <c r="G8" s="39" t="s">
        <v>187</v>
      </c>
      <c r="H8" s="28">
        <f>6+3</f>
        <v>9</v>
      </c>
      <c r="I8" s="39" t="s">
        <v>197</v>
      </c>
      <c r="J8" s="27">
        <v>5.5</v>
      </c>
      <c r="K8" s="39" t="s">
        <v>216</v>
      </c>
      <c r="L8" s="28">
        <v>6</v>
      </c>
      <c r="M8" s="93" t="s">
        <v>67</v>
      </c>
      <c r="N8" s="146">
        <v>6</v>
      </c>
      <c r="O8" s="39" t="s">
        <v>238</v>
      </c>
      <c r="P8" s="151">
        <v>5.5</v>
      </c>
      <c r="Q8" s="159" t="s">
        <v>113</v>
      </c>
      <c r="R8" s="146">
        <v>6</v>
      </c>
      <c r="S8" s="39" t="s">
        <v>160</v>
      </c>
      <c r="T8" s="28">
        <v>6</v>
      </c>
      <c r="U8" s="45"/>
      <c r="V8" s="45"/>
      <c r="W8" s="45"/>
      <c r="X8" s="45"/>
      <c r="Y8" s="45"/>
      <c r="Z8" s="45"/>
    </row>
    <row r="9" spans="1:26" ht="12.75">
      <c r="A9" s="79" t="s">
        <v>84</v>
      </c>
      <c r="B9" s="29">
        <v>6.5</v>
      </c>
      <c r="C9" s="39" t="s">
        <v>124</v>
      </c>
      <c r="D9" s="28">
        <v>7</v>
      </c>
      <c r="E9" s="165" t="s">
        <v>179</v>
      </c>
      <c r="F9" s="29">
        <f>6.5-0.5</f>
        <v>6</v>
      </c>
      <c r="G9" s="39" t="s">
        <v>188</v>
      </c>
      <c r="H9" s="28">
        <f>5-0.5</f>
        <v>4.5</v>
      </c>
      <c r="I9" s="39" t="s">
        <v>198</v>
      </c>
      <c r="J9" s="27">
        <f>6-0.5</f>
        <v>5.5</v>
      </c>
      <c r="K9" s="39" t="s">
        <v>217</v>
      </c>
      <c r="L9" s="28">
        <f>6.5-0.5</f>
        <v>6</v>
      </c>
      <c r="M9" s="93" t="s">
        <v>68</v>
      </c>
      <c r="N9" s="146">
        <v>7</v>
      </c>
      <c r="O9" s="39" t="s">
        <v>236</v>
      </c>
      <c r="P9" s="151">
        <f>5.5+3</f>
        <v>8.5</v>
      </c>
      <c r="Q9" s="159" t="s">
        <v>103</v>
      </c>
      <c r="R9" s="146">
        <v>5.5</v>
      </c>
      <c r="S9" s="39" t="s">
        <v>270</v>
      </c>
      <c r="T9" s="28">
        <v>6</v>
      </c>
      <c r="U9" s="45"/>
      <c r="V9" s="45"/>
      <c r="W9" s="45"/>
      <c r="X9" s="45"/>
      <c r="Y9" s="45"/>
      <c r="Z9" s="45"/>
    </row>
    <row r="10" spans="1:26" ht="12.75">
      <c r="A10" s="79" t="s">
        <v>85</v>
      </c>
      <c r="B10" s="29">
        <v>5</v>
      </c>
      <c r="C10" s="39" t="s">
        <v>123</v>
      </c>
      <c r="D10" s="28" t="s">
        <v>254</v>
      </c>
      <c r="E10" s="165" t="s">
        <v>141</v>
      </c>
      <c r="F10" s="29">
        <v>6</v>
      </c>
      <c r="G10" s="39" t="s">
        <v>150</v>
      </c>
      <c r="H10" s="28">
        <v>5</v>
      </c>
      <c r="I10" s="39" t="s">
        <v>199</v>
      </c>
      <c r="J10" s="27">
        <v>6</v>
      </c>
      <c r="K10" s="39" t="s">
        <v>218</v>
      </c>
      <c r="L10" s="28">
        <v>6</v>
      </c>
      <c r="M10" s="93" t="s">
        <v>69</v>
      </c>
      <c r="N10" s="146">
        <f>6.5+3</f>
        <v>9.5</v>
      </c>
      <c r="O10" s="39" t="s">
        <v>262</v>
      </c>
      <c r="P10" s="151" t="s">
        <v>254</v>
      </c>
      <c r="Q10" s="159" t="s">
        <v>112</v>
      </c>
      <c r="R10" s="146">
        <f>5-0.5</f>
        <v>4.5</v>
      </c>
      <c r="S10" s="39" t="s">
        <v>162</v>
      </c>
      <c r="T10" s="28">
        <f>5-0.5</f>
        <v>4.5</v>
      </c>
      <c r="U10" s="45"/>
      <c r="V10" s="45"/>
      <c r="W10" s="45"/>
      <c r="X10" s="45"/>
      <c r="Y10" s="45"/>
      <c r="Z10" s="45"/>
    </row>
    <row r="11" spans="1:26" ht="12.75">
      <c r="A11" s="79" t="s">
        <v>87</v>
      </c>
      <c r="B11" s="29">
        <f>6.5+3</f>
        <v>9.5</v>
      </c>
      <c r="C11" s="39" t="s">
        <v>126</v>
      </c>
      <c r="D11" s="28">
        <f>6+3</f>
        <v>9</v>
      </c>
      <c r="E11" s="165" t="s">
        <v>147</v>
      </c>
      <c r="F11" s="29">
        <v>6</v>
      </c>
      <c r="G11" s="39" t="s">
        <v>272</v>
      </c>
      <c r="H11" s="28">
        <v>5</v>
      </c>
      <c r="I11" s="39" t="s">
        <v>282</v>
      </c>
      <c r="J11" s="27">
        <f>6.5+3</f>
        <v>9.5</v>
      </c>
      <c r="K11" s="39" t="s">
        <v>219</v>
      </c>
      <c r="L11" s="28">
        <v>6.5</v>
      </c>
      <c r="M11" s="93" t="s">
        <v>70</v>
      </c>
      <c r="N11" s="146">
        <f>7+3</f>
        <v>10</v>
      </c>
      <c r="O11" s="39" t="s">
        <v>263</v>
      </c>
      <c r="P11" s="151">
        <f>7.5+2+3</f>
        <v>12.5</v>
      </c>
      <c r="Q11" s="159" t="s">
        <v>106</v>
      </c>
      <c r="R11" s="146">
        <f>6.5-0.5</f>
        <v>6</v>
      </c>
      <c r="S11" s="39" t="s">
        <v>271</v>
      </c>
      <c r="T11" s="28">
        <v>5.5</v>
      </c>
      <c r="U11" s="45"/>
      <c r="V11" s="45"/>
      <c r="W11" s="45"/>
      <c r="X11" s="45"/>
      <c r="Y11" s="45"/>
      <c r="Z11" s="45"/>
    </row>
    <row r="12" spans="1:26" ht="12.75">
      <c r="A12" s="79" t="s">
        <v>86</v>
      </c>
      <c r="B12" s="29">
        <v>6</v>
      </c>
      <c r="C12" s="39" t="s">
        <v>127</v>
      </c>
      <c r="D12" s="28" t="s">
        <v>254</v>
      </c>
      <c r="E12" s="165" t="s">
        <v>145</v>
      </c>
      <c r="F12" s="29">
        <f>7+3</f>
        <v>10</v>
      </c>
      <c r="G12" s="39" t="s">
        <v>273</v>
      </c>
      <c r="H12" s="28" t="s">
        <v>256</v>
      </c>
      <c r="I12" s="39" t="s">
        <v>201</v>
      </c>
      <c r="J12" s="27">
        <v>6.5</v>
      </c>
      <c r="K12" s="39" t="s">
        <v>220</v>
      </c>
      <c r="L12" s="28">
        <v>6.5</v>
      </c>
      <c r="M12" s="93" t="s">
        <v>71</v>
      </c>
      <c r="N12" s="146">
        <v>5</v>
      </c>
      <c r="O12" s="39" t="s">
        <v>239</v>
      </c>
      <c r="P12" s="151">
        <f>8+3+3</f>
        <v>14</v>
      </c>
      <c r="Q12" s="159" t="s">
        <v>108</v>
      </c>
      <c r="R12" s="146">
        <f>6.5+3</f>
        <v>9.5</v>
      </c>
      <c r="S12" s="39" t="s">
        <v>164</v>
      </c>
      <c r="T12" s="28">
        <f>6+2</f>
        <v>8</v>
      </c>
      <c r="U12" s="45"/>
      <c r="V12" s="45"/>
      <c r="W12" s="45"/>
      <c r="X12" s="45"/>
      <c r="Y12" s="45"/>
      <c r="Z12" s="45"/>
    </row>
    <row r="13" spans="1:26" ht="12.75">
      <c r="A13" s="79" t="s">
        <v>88</v>
      </c>
      <c r="B13" s="29">
        <v>5.5</v>
      </c>
      <c r="C13" s="39" t="s">
        <v>125</v>
      </c>
      <c r="D13" s="28">
        <v>5</v>
      </c>
      <c r="E13" s="165" t="s">
        <v>154</v>
      </c>
      <c r="F13" s="29">
        <v>5.5</v>
      </c>
      <c r="G13" s="39" t="s">
        <v>185</v>
      </c>
      <c r="H13" s="28">
        <v>5</v>
      </c>
      <c r="I13" s="39" t="s">
        <v>202</v>
      </c>
      <c r="J13" s="27">
        <v>6</v>
      </c>
      <c r="K13" s="39" t="s">
        <v>221</v>
      </c>
      <c r="L13" s="28">
        <f>7+3</f>
        <v>10</v>
      </c>
      <c r="M13" s="93" t="s">
        <v>286</v>
      </c>
      <c r="N13" s="146">
        <f>6+3</f>
        <v>9</v>
      </c>
      <c r="O13" s="39" t="s">
        <v>241</v>
      </c>
      <c r="P13" s="151">
        <f>6.5+3</f>
        <v>9.5</v>
      </c>
      <c r="Q13" s="159" t="s">
        <v>107</v>
      </c>
      <c r="R13" s="146">
        <v>6</v>
      </c>
      <c r="S13" s="39" t="s">
        <v>163</v>
      </c>
      <c r="T13" s="28">
        <v>4</v>
      </c>
      <c r="U13" s="45"/>
      <c r="V13" s="45"/>
      <c r="W13" s="45"/>
      <c r="X13" s="45"/>
      <c r="Y13" s="45"/>
      <c r="Z13" s="45"/>
    </row>
    <row r="14" spans="1:26" ht="12.75">
      <c r="A14" s="80"/>
      <c r="B14" s="33"/>
      <c r="C14" s="142"/>
      <c r="D14" s="32"/>
      <c r="E14" s="166"/>
      <c r="F14" s="33"/>
      <c r="G14" s="40"/>
      <c r="H14" s="31"/>
      <c r="I14" s="40"/>
      <c r="J14" s="30"/>
      <c r="K14" s="40"/>
      <c r="L14" s="31"/>
      <c r="M14" s="94"/>
      <c r="N14" s="147"/>
      <c r="O14" s="40"/>
      <c r="P14" s="152"/>
      <c r="Q14" s="160"/>
      <c r="R14" s="147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80" t="s">
        <v>78</v>
      </c>
      <c r="B15" s="33" t="s">
        <v>252</v>
      </c>
      <c r="C15" s="142" t="s">
        <v>128</v>
      </c>
      <c r="D15" s="32" t="s">
        <v>252</v>
      </c>
      <c r="E15" s="166" t="s">
        <v>136</v>
      </c>
      <c r="F15" s="33">
        <f>6+1</f>
        <v>7</v>
      </c>
      <c r="G15" s="40" t="s">
        <v>274</v>
      </c>
      <c r="H15" s="31" t="s">
        <v>252</v>
      </c>
      <c r="I15" s="40" t="s">
        <v>283</v>
      </c>
      <c r="J15" s="30">
        <f>5.5-1-1</f>
        <v>3.5</v>
      </c>
      <c r="K15" s="40" t="s">
        <v>222</v>
      </c>
      <c r="L15" s="31" t="s">
        <v>252</v>
      </c>
      <c r="M15" s="94" t="s">
        <v>72</v>
      </c>
      <c r="N15" s="147" t="s">
        <v>252</v>
      </c>
      <c r="O15" s="40" t="s">
        <v>264</v>
      </c>
      <c r="P15" s="152" t="s">
        <v>252</v>
      </c>
      <c r="Q15" s="160" t="s">
        <v>109</v>
      </c>
      <c r="R15" s="147" t="s">
        <v>253</v>
      </c>
      <c r="S15" s="40" t="s">
        <v>155</v>
      </c>
      <c r="T15" s="31">
        <f>6-1</f>
        <v>5</v>
      </c>
      <c r="U15" s="45"/>
      <c r="V15" s="45"/>
      <c r="W15" s="45"/>
      <c r="X15" s="45"/>
      <c r="Y15" s="45"/>
      <c r="Z15" s="45"/>
    </row>
    <row r="16" spans="1:26" ht="12.75">
      <c r="A16" s="80" t="s">
        <v>277</v>
      </c>
      <c r="B16" s="33">
        <v>6</v>
      </c>
      <c r="C16" s="143" t="s">
        <v>276</v>
      </c>
      <c r="D16" s="38">
        <v>6</v>
      </c>
      <c r="E16" s="166" t="s">
        <v>137</v>
      </c>
      <c r="F16" s="33">
        <v>7</v>
      </c>
      <c r="G16" s="39" t="s">
        <v>182</v>
      </c>
      <c r="H16" s="28">
        <v>5.5</v>
      </c>
      <c r="I16" s="40" t="s">
        <v>284</v>
      </c>
      <c r="J16" s="30" t="s">
        <v>252</v>
      </c>
      <c r="K16" s="40" t="s">
        <v>223</v>
      </c>
      <c r="L16" s="31">
        <v>6.5</v>
      </c>
      <c r="M16" s="93" t="s">
        <v>73</v>
      </c>
      <c r="N16" s="146">
        <f>5-0.5</f>
        <v>4.5</v>
      </c>
      <c r="O16" s="39" t="s">
        <v>233</v>
      </c>
      <c r="P16" s="151">
        <v>6</v>
      </c>
      <c r="Q16" s="160" t="s">
        <v>110</v>
      </c>
      <c r="R16" s="147">
        <v>4.5</v>
      </c>
      <c r="S16" s="40" t="s">
        <v>165</v>
      </c>
      <c r="T16" s="31">
        <v>6</v>
      </c>
      <c r="U16" s="45"/>
      <c r="V16" s="45"/>
      <c r="W16" s="45"/>
      <c r="X16" s="45"/>
      <c r="Y16" s="45"/>
      <c r="Z16" s="45"/>
    </row>
    <row r="17" spans="1:26" ht="12.75">
      <c r="A17" s="80" t="s">
        <v>91</v>
      </c>
      <c r="B17" s="33">
        <v>6</v>
      </c>
      <c r="C17" s="143" t="s">
        <v>266</v>
      </c>
      <c r="D17" s="38">
        <f>5.5-0.5-0.5</f>
        <v>4.5</v>
      </c>
      <c r="E17" s="166" t="s">
        <v>139</v>
      </c>
      <c r="F17" s="33">
        <v>5.5</v>
      </c>
      <c r="G17" s="40" t="s">
        <v>184</v>
      </c>
      <c r="H17" s="31">
        <f>6-0.5</f>
        <v>5.5</v>
      </c>
      <c r="I17" s="40" t="s">
        <v>195</v>
      </c>
      <c r="J17" s="33">
        <v>5.5</v>
      </c>
      <c r="K17" s="40" t="s">
        <v>224</v>
      </c>
      <c r="L17" s="31">
        <v>6</v>
      </c>
      <c r="M17" s="94" t="s">
        <v>74</v>
      </c>
      <c r="N17" s="147">
        <v>6</v>
      </c>
      <c r="O17" s="40" t="s">
        <v>244</v>
      </c>
      <c r="P17" s="152">
        <v>6.5</v>
      </c>
      <c r="Q17" s="160" t="s">
        <v>111</v>
      </c>
      <c r="R17" s="147" t="s">
        <v>252</v>
      </c>
      <c r="S17" s="40" t="s">
        <v>170</v>
      </c>
      <c r="T17" s="31">
        <v>6</v>
      </c>
      <c r="U17" s="45"/>
      <c r="V17" s="45"/>
      <c r="W17" s="45"/>
      <c r="X17" s="45"/>
      <c r="Y17" s="45"/>
      <c r="Z17" s="45"/>
    </row>
    <row r="18" spans="1:26" ht="12.75">
      <c r="A18" s="80" t="s">
        <v>278</v>
      </c>
      <c r="B18" s="33">
        <v>6</v>
      </c>
      <c r="C18" s="142" t="s">
        <v>267</v>
      </c>
      <c r="D18" s="32">
        <v>6</v>
      </c>
      <c r="E18" s="166" t="s">
        <v>140</v>
      </c>
      <c r="F18" s="33">
        <f>7.5+3-0.5</f>
        <v>10</v>
      </c>
      <c r="G18" s="40" t="s">
        <v>180</v>
      </c>
      <c r="H18" s="31">
        <v>5.5</v>
      </c>
      <c r="I18" s="40" t="s">
        <v>205</v>
      </c>
      <c r="J18" s="33">
        <v>6</v>
      </c>
      <c r="K18" s="40" t="s">
        <v>225</v>
      </c>
      <c r="L18" s="31">
        <v>6</v>
      </c>
      <c r="M18" s="94" t="s">
        <v>75</v>
      </c>
      <c r="N18" s="148">
        <v>6</v>
      </c>
      <c r="O18" s="39" t="s">
        <v>237</v>
      </c>
      <c r="P18" s="154">
        <v>5.5</v>
      </c>
      <c r="Q18" s="160" t="s">
        <v>261</v>
      </c>
      <c r="R18" s="147">
        <f>6-0.5</f>
        <v>5.5</v>
      </c>
      <c r="S18" s="40" t="s">
        <v>161</v>
      </c>
      <c r="T18" s="31">
        <v>5.5</v>
      </c>
      <c r="U18" s="45"/>
      <c r="V18" s="45"/>
      <c r="W18" s="45"/>
      <c r="X18" s="45"/>
      <c r="Y18" s="45"/>
      <c r="Z18" s="45"/>
    </row>
    <row r="19" spans="1:26" ht="12.75">
      <c r="A19" s="80" t="s">
        <v>92</v>
      </c>
      <c r="B19" s="33">
        <v>6</v>
      </c>
      <c r="C19" s="142" t="s">
        <v>121</v>
      </c>
      <c r="D19" s="32">
        <v>6.5</v>
      </c>
      <c r="E19" s="166" t="s">
        <v>143</v>
      </c>
      <c r="F19" s="33">
        <v>6</v>
      </c>
      <c r="G19" s="40" t="s">
        <v>178</v>
      </c>
      <c r="H19" s="32">
        <v>5</v>
      </c>
      <c r="I19" s="40" t="s">
        <v>196</v>
      </c>
      <c r="J19" s="33">
        <v>5.5</v>
      </c>
      <c r="K19" s="40" t="s">
        <v>226</v>
      </c>
      <c r="L19" s="31">
        <v>6</v>
      </c>
      <c r="M19" s="94" t="s">
        <v>251</v>
      </c>
      <c r="N19" s="147" t="s">
        <v>253</v>
      </c>
      <c r="O19" s="39" t="s">
        <v>246</v>
      </c>
      <c r="P19" s="154">
        <v>6.5</v>
      </c>
      <c r="Q19" s="160" t="s">
        <v>104</v>
      </c>
      <c r="R19" s="147">
        <v>5.5</v>
      </c>
      <c r="S19" s="40" t="s">
        <v>171</v>
      </c>
      <c r="T19" s="32">
        <v>6</v>
      </c>
      <c r="U19" s="45"/>
      <c r="V19" s="45"/>
      <c r="W19" s="45"/>
      <c r="X19" s="45"/>
      <c r="Y19" s="45"/>
      <c r="Z19" s="45"/>
    </row>
    <row r="20" spans="1:26" ht="12.75">
      <c r="A20" s="80" t="s">
        <v>279</v>
      </c>
      <c r="B20" s="33">
        <v>5.5</v>
      </c>
      <c r="C20" s="142" t="s">
        <v>129</v>
      </c>
      <c r="D20" s="32" t="s">
        <v>252</v>
      </c>
      <c r="E20" s="166" t="s">
        <v>144</v>
      </c>
      <c r="F20" s="33">
        <v>5</v>
      </c>
      <c r="G20" s="40" t="s">
        <v>275</v>
      </c>
      <c r="H20" s="37">
        <v>5</v>
      </c>
      <c r="I20" s="40" t="s">
        <v>206</v>
      </c>
      <c r="J20" s="33" t="s">
        <v>252</v>
      </c>
      <c r="K20" s="40" t="s">
        <v>227</v>
      </c>
      <c r="L20" s="31">
        <v>6.5</v>
      </c>
      <c r="M20" s="94" t="s">
        <v>76</v>
      </c>
      <c r="N20" s="147" t="s">
        <v>252</v>
      </c>
      <c r="O20" s="40" t="s">
        <v>265</v>
      </c>
      <c r="P20" s="153">
        <v>6</v>
      </c>
      <c r="Q20" s="160" t="s">
        <v>114</v>
      </c>
      <c r="R20" s="147">
        <v>5</v>
      </c>
      <c r="S20" s="40" t="s">
        <v>172</v>
      </c>
      <c r="T20" s="32">
        <f>6.5+3</f>
        <v>9.5</v>
      </c>
      <c r="U20" s="45"/>
      <c r="V20" s="45"/>
      <c r="W20" s="45"/>
      <c r="X20" s="45"/>
      <c r="Y20" s="45"/>
      <c r="Z20" s="45"/>
    </row>
    <row r="21" spans="1:26" ht="12.75">
      <c r="A21" s="80" t="s">
        <v>280</v>
      </c>
      <c r="B21" s="33">
        <f>6.5+3-0.5</f>
        <v>9</v>
      </c>
      <c r="C21" s="142" t="s">
        <v>131</v>
      </c>
      <c r="D21" s="32">
        <v>6</v>
      </c>
      <c r="E21" s="166" t="s">
        <v>148</v>
      </c>
      <c r="F21" s="33" t="s">
        <v>253</v>
      </c>
      <c r="G21" s="40" t="s">
        <v>176</v>
      </c>
      <c r="H21" s="32">
        <v>5.5</v>
      </c>
      <c r="I21" s="40" t="s">
        <v>209</v>
      </c>
      <c r="J21" s="33">
        <v>6.5</v>
      </c>
      <c r="K21" s="40" t="s">
        <v>228</v>
      </c>
      <c r="L21" s="32">
        <v>5</v>
      </c>
      <c r="M21" s="94" t="s">
        <v>250</v>
      </c>
      <c r="N21" s="147">
        <v>6.5</v>
      </c>
      <c r="O21" s="40" t="s">
        <v>240</v>
      </c>
      <c r="P21" s="153">
        <v>5</v>
      </c>
      <c r="Q21" s="160" t="s">
        <v>115</v>
      </c>
      <c r="R21" s="147" t="s">
        <v>252</v>
      </c>
      <c r="S21" s="40" t="s">
        <v>157</v>
      </c>
      <c r="T21" s="37">
        <v>5.5</v>
      </c>
      <c r="U21" s="45"/>
      <c r="V21" s="45"/>
      <c r="W21" s="45"/>
      <c r="X21" s="45"/>
      <c r="Y21" s="45"/>
      <c r="Z21" s="45"/>
    </row>
    <row r="22" spans="1:26" ht="12.75">
      <c r="A22" s="79" t="s">
        <v>96</v>
      </c>
      <c r="B22" s="29">
        <v>0.5</v>
      </c>
      <c r="C22" s="143" t="s">
        <v>135</v>
      </c>
      <c r="D22" s="38">
        <v>-0.5</v>
      </c>
      <c r="E22" s="79" t="s">
        <v>153</v>
      </c>
      <c r="F22" s="29">
        <v>0</v>
      </c>
      <c r="G22" s="39" t="s">
        <v>257</v>
      </c>
      <c r="H22" s="38">
        <v>1</v>
      </c>
      <c r="I22" s="39" t="s">
        <v>210</v>
      </c>
      <c r="J22" s="29">
        <v>0</v>
      </c>
      <c r="K22" s="39" t="s">
        <v>229</v>
      </c>
      <c r="L22" s="38">
        <v>0</v>
      </c>
      <c r="M22" s="93" t="s">
        <v>97</v>
      </c>
      <c r="N22" s="146">
        <v>-1</v>
      </c>
      <c r="O22" s="39" t="s">
        <v>288</v>
      </c>
      <c r="P22" s="154">
        <v>0</v>
      </c>
      <c r="Q22" s="159" t="s">
        <v>116</v>
      </c>
      <c r="R22" s="146">
        <v>-0.5</v>
      </c>
      <c r="S22" s="39" t="s">
        <v>173</v>
      </c>
      <c r="T22" s="92">
        <v>1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34"/>
      <c r="D23" s="32"/>
      <c r="E23" s="80"/>
      <c r="F23" s="33"/>
      <c r="G23" s="40"/>
      <c r="H23" s="32"/>
      <c r="I23" s="35"/>
      <c r="J23" s="33"/>
      <c r="K23" s="40"/>
      <c r="L23" s="32"/>
      <c r="M23" s="94"/>
      <c r="N23" s="147"/>
      <c r="O23" s="34"/>
      <c r="P23" s="153"/>
      <c r="Q23" s="160"/>
      <c r="R23" s="147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189">
        <f>B2+B3+B4+B5+B6+B7+B8+B9+B10+B11+B12+B13+B22</f>
        <v>66.5</v>
      </c>
      <c r="C24" s="17"/>
      <c r="D24" s="190">
        <f>D2+D3+D4+D5+D6+D7+D8+D9+D16+D11+D17+D13+D22</f>
        <v>68</v>
      </c>
      <c r="E24" s="26"/>
      <c r="F24" s="188">
        <f>F2+F3+F4+F5+F6+F7+F8+F9+F10+F11+F12+F13+F22</f>
        <v>70.5</v>
      </c>
      <c r="G24" s="17"/>
      <c r="H24" s="167">
        <f>H2+H3+H4+H5+H6+H8+H9+H10+H11+H16+H13+H7+H22</f>
        <v>68.5</v>
      </c>
      <c r="I24" s="26"/>
      <c r="J24" s="191">
        <f>J2+J3+J4+J5+J6+J7+J8+J9+J10+J11+J12+J13+J22</f>
        <v>68.5</v>
      </c>
      <c r="K24" s="17"/>
      <c r="L24" s="162">
        <f>L2+L3+L4+L5+L6+L7+L8+L9+L10+L11+L12+L13+L22</f>
        <v>70.5</v>
      </c>
      <c r="M24" s="68"/>
      <c r="N24" s="193">
        <f>N2+N3+N4+N16+N6+N7+N8+N9+N10+N11+N12+N13+N22</f>
        <v>76</v>
      </c>
      <c r="O24" s="17"/>
      <c r="P24" s="155">
        <f>P2+P3+P16+P5+P6+P18+P8+P9+P19+P11+P12+P13+P22</f>
        <v>85</v>
      </c>
      <c r="Q24" s="158"/>
      <c r="R24" s="192">
        <f>R2+R3+R4+R5+R6+R7+R8+R9+R10+R11+R12+R13+R22</f>
        <v>69</v>
      </c>
      <c r="S24" s="17"/>
      <c r="T24" s="61">
        <f>T2+T3+T4+T5+T6+T7+T8+T9+T10+T11+T12+T13+T22</f>
        <v>65.5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145"/>
      <c r="G25" s="17"/>
      <c r="H25" s="18"/>
      <c r="I25" s="26"/>
      <c r="J25" s="77"/>
      <c r="K25" s="17"/>
      <c r="L25" s="18"/>
      <c r="M25" s="68"/>
      <c r="N25" s="150"/>
      <c r="O25" s="17"/>
      <c r="P25" s="156"/>
      <c r="Q25" s="158"/>
      <c r="R25" s="150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82"/>
      <c r="B26" s="43">
        <v>1</v>
      </c>
      <c r="C26" s="42"/>
      <c r="D26" s="170">
        <v>1</v>
      </c>
      <c r="E26" s="50"/>
      <c r="F26" s="84">
        <v>1</v>
      </c>
      <c r="G26" s="53"/>
      <c r="H26" s="168">
        <v>1</v>
      </c>
      <c r="I26" s="163"/>
      <c r="J26" s="41">
        <v>1</v>
      </c>
      <c r="K26" s="87"/>
      <c r="L26" s="164">
        <v>1</v>
      </c>
      <c r="M26" s="139"/>
      <c r="N26" s="140">
        <v>3</v>
      </c>
      <c r="O26" s="81"/>
      <c r="P26" s="157">
        <v>4</v>
      </c>
      <c r="Q26" s="97"/>
      <c r="R26" s="98">
        <v>1</v>
      </c>
      <c r="S26" s="62"/>
      <c r="T26" s="60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</sheetData>
  <mergeCells count="10">
    <mergeCell ref="S1:T1"/>
    <mergeCell ref="C1:D1"/>
    <mergeCell ref="E1:F1"/>
    <mergeCell ref="A1:B1"/>
    <mergeCell ref="I1:J1"/>
    <mergeCell ref="O1:P1"/>
    <mergeCell ref="Q1:R1"/>
    <mergeCell ref="G1:H1"/>
    <mergeCell ref="M1:N1"/>
    <mergeCell ref="K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1"/>
  <sheetViews>
    <sheetView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5.140625" style="0" customWidth="1"/>
    <col min="3" max="3" width="13.8515625" style="0" bestFit="1" customWidth="1"/>
    <col min="4" max="4" width="5.00390625" style="0" bestFit="1" customWidth="1"/>
    <col min="5" max="5" width="13.28125" style="0" bestFit="1" customWidth="1"/>
    <col min="6" max="6" width="4.8515625" style="0" bestFit="1" customWidth="1"/>
    <col min="7" max="7" width="11.7109375" style="0" bestFit="1" customWidth="1"/>
    <col min="8" max="8" width="4.8515625" style="0" bestFit="1" customWidth="1"/>
    <col min="9" max="9" width="12.421875" style="0" bestFit="1" customWidth="1"/>
    <col min="10" max="10" width="4.8515625" style="0" bestFit="1" customWidth="1"/>
    <col min="11" max="11" width="13.421875" style="0" bestFit="1" customWidth="1"/>
    <col min="12" max="12" width="4.7109375" style="0" bestFit="1" customWidth="1"/>
    <col min="13" max="13" width="11.8515625" style="0" bestFit="1" customWidth="1"/>
    <col min="14" max="14" width="4.8515625" style="0" bestFit="1" customWidth="1"/>
    <col min="15" max="15" width="14.57421875" style="0" bestFit="1" customWidth="1"/>
    <col min="16" max="16" width="4.00390625" style="0" bestFit="1" customWidth="1"/>
    <col min="17" max="17" width="11.7109375" style="0" bestFit="1" customWidth="1"/>
    <col min="18" max="18" width="4.140625" style="0" bestFit="1" customWidth="1"/>
    <col min="19" max="19" width="12.57421875" style="0" bestFit="1" customWidth="1"/>
    <col min="20" max="20" width="4.8515625" style="0" bestFit="1" customWidth="1"/>
  </cols>
  <sheetData>
    <row r="1" spans="1:26" ht="13.5" thickBot="1">
      <c r="A1" s="455" t="s">
        <v>289</v>
      </c>
      <c r="B1" s="456"/>
      <c r="C1" s="471" t="s">
        <v>57</v>
      </c>
      <c r="D1" s="472"/>
      <c r="E1" s="467" t="s">
        <v>58</v>
      </c>
      <c r="F1" s="468"/>
      <c r="G1" s="457" t="s">
        <v>56</v>
      </c>
      <c r="H1" s="458"/>
      <c r="I1" s="465" t="s">
        <v>60</v>
      </c>
      <c r="J1" s="466"/>
      <c r="K1" s="463" t="s">
        <v>55</v>
      </c>
      <c r="L1" s="464"/>
      <c r="M1" s="459" t="s">
        <v>61</v>
      </c>
      <c r="N1" s="460"/>
      <c r="O1" s="473" t="s">
        <v>287</v>
      </c>
      <c r="P1" s="474"/>
      <c r="Q1" s="469" t="s">
        <v>59</v>
      </c>
      <c r="R1" s="470"/>
      <c r="S1" s="461" t="s">
        <v>323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76">
        <v>2</v>
      </c>
      <c r="C2" s="17"/>
      <c r="D2" s="18"/>
      <c r="E2" s="26"/>
      <c r="F2" s="175">
        <v>2</v>
      </c>
      <c r="G2" s="17"/>
      <c r="H2" s="161"/>
      <c r="I2" s="26"/>
      <c r="J2" s="86">
        <v>2</v>
      </c>
      <c r="K2" s="17"/>
      <c r="L2" s="18"/>
      <c r="M2" s="158"/>
      <c r="N2" s="174">
        <v>2</v>
      </c>
      <c r="O2" s="17"/>
      <c r="P2" s="18"/>
      <c r="Q2" s="17"/>
      <c r="R2" s="230">
        <v>2</v>
      </c>
      <c r="S2" s="68"/>
      <c r="T2" s="201"/>
      <c r="U2" s="45"/>
      <c r="V2" s="45"/>
      <c r="W2" s="45"/>
      <c r="X2" s="45"/>
      <c r="Y2" s="45"/>
      <c r="Z2" s="45"/>
    </row>
    <row r="3" spans="1:26" ht="12.75">
      <c r="A3" s="39" t="s">
        <v>117</v>
      </c>
      <c r="B3" s="27">
        <f>6.5+1</f>
        <v>7.5</v>
      </c>
      <c r="C3" s="39" t="s">
        <v>174</v>
      </c>
      <c r="D3" s="28">
        <f>6+1</f>
        <v>7</v>
      </c>
      <c r="E3" s="39" t="s">
        <v>211</v>
      </c>
      <c r="F3" s="27">
        <f>6+1</f>
        <v>7</v>
      </c>
      <c r="G3" s="39" t="s">
        <v>78</v>
      </c>
      <c r="H3" s="38">
        <f>6-1-1-1</f>
        <v>3</v>
      </c>
      <c r="I3" s="1" t="s">
        <v>242</v>
      </c>
      <c r="J3" s="27">
        <f>6.5-1</f>
        <v>5.5</v>
      </c>
      <c r="K3" s="1" t="s">
        <v>136</v>
      </c>
      <c r="L3" s="38">
        <f>6.5-1-1</f>
        <v>4.5</v>
      </c>
      <c r="M3" s="159" t="s">
        <v>297</v>
      </c>
      <c r="N3" s="146">
        <f>6+1</f>
        <v>7</v>
      </c>
      <c r="O3" s="39" t="s">
        <v>283</v>
      </c>
      <c r="P3" s="28">
        <f>6-1</f>
        <v>5</v>
      </c>
      <c r="Q3" s="39" t="s">
        <v>268</v>
      </c>
      <c r="R3" s="27">
        <f>6-1</f>
        <v>5</v>
      </c>
      <c r="S3" s="93" t="s">
        <v>62</v>
      </c>
      <c r="T3" s="146">
        <f>6+1</f>
        <v>7</v>
      </c>
      <c r="U3" s="45"/>
      <c r="V3" s="45"/>
      <c r="W3" s="45"/>
      <c r="X3" s="45"/>
      <c r="Y3" s="45"/>
      <c r="Z3" s="45"/>
    </row>
    <row r="4" spans="1:26" ht="12.75">
      <c r="A4" s="39" t="s">
        <v>119</v>
      </c>
      <c r="B4" s="27">
        <v>6</v>
      </c>
      <c r="C4" s="39" t="s">
        <v>191</v>
      </c>
      <c r="D4" s="28">
        <v>6</v>
      </c>
      <c r="E4" s="39" t="s">
        <v>212</v>
      </c>
      <c r="F4" s="27" t="s">
        <v>254</v>
      </c>
      <c r="G4" s="39" t="s">
        <v>278</v>
      </c>
      <c r="H4" s="38">
        <v>6.5</v>
      </c>
      <c r="I4" s="1" t="s">
        <v>308</v>
      </c>
      <c r="J4" s="27">
        <f>7+3</f>
        <v>10</v>
      </c>
      <c r="K4" s="1" t="s">
        <v>137</v>
      </c>
      <c r="L4" s="38">
        <v>6.5</v>
      </c>
      <c r="M4" s="159" t="s">
        <v>101</v>
      </c>
      <c r="N4" s="146">
        <v>7</v>
      </c>
      <c r="O4" s="39" t="s">
        <v>204</v>
      </c>
      <c r="P4" s="28">
        <f>6-0.5</f>
        <v>5.5</v>
      </c>
      <c r="Q4" s="39" t="s">
        <v>156</v>
      </c>
      <c r="R4" s="27">
        <v>6</v>
      </c>
      <c r="S4" s="93" t="s">
        <v>74</v>
      </c>
      <c r="T4" s="146">
        <v>6.5</v>
      </c>
      <c r="U4" s="45"/>
      <c r="V4" s="45"/>
      <c r="W4" s="45"/>
      <c r="X4" s="45"/>
      <c r="Y4" s="45"/>
      <c r="Z4" s="45"/>
    </row>
    <row r="5" spans="1:26" ht="12.75">
      <c r="A5" s="39" t="s">
        <v>118</v>
      </c>
      <c r="B5" s="48">
        <f>7+3</f>
        <v>10</v>
      </c>
      <c r="C5" s="39" t="s">
        <v>275</v>
      </c>
      <c r="D5" s="28">
        <v>6.5</v>
      </c>
      <c r="E5" s="39" t="s">
        <v>213</v>
      </c>
      <c r="F5" s="27">
        <v>6.5</v>
      </c>
      <c r="G5" s="39" t="s">
        <v>305</v>
      </c>
      <c r="H5" s="38">
        <v>6.5</v>
      </c>
      <c r="I5" s="1" t="s">
        <v>244</v>
      </c>
      <c r="J5" s="27">
        <v>5</v>
      </c>
      <c r="K5" s="1" t="s">
        <v>138</v>
      </c>
      <c r="L5" s="38">
        <v>6.5</v>
      </c>
      <c r="M5" s="159" t="s">
        <v>100</v>
      </c>
      <c r="N5" s="146">
        <v>6</v>
      </c>
      <c r="O5" s="39" t="s">
        <v>209</v>
      </c>
      <c r="P5" s="28">
        <v>6</v>
      </c>
      <c r="Q5" s="39" t="s">
        <v>167</v>
      </c>
      <c r="R5" s="27">
        <v>6.5</v>
      </c>
      <c r="S5" s="93" t="s">
        <v>285</v>
      </c>
      <c r="T5" s="146">
        <v>6</v>
      </c>
      <c r="U5" s="45"/>
      <c r="V5" s="45"/>
      <c r="W5" s="45"/>
      <c r="X5" s="45"/>
      <c r="Y5" s="45"/>
      <c r="Z5" s="45"/>
    </row>
    <row r="6" spans="1:26" ht="12.75">
      <c r="A6" s="39" t="s">
        <v>120</v>
      </c>
      <c r="B6" s="27" t="s">
        <v>254</v>
      </c>
      <c r="C6" s="39" t="s">
        <v>304</v>
      </c>
      <c r="D6" s="28">
        <f>6-0.5</f>
        <v>5.5</v>
      </c>
      <c r="E6" s="39" t="s">
        <v>214</v>
      </c>
      <c r="F6" s="27">
        <f>6-0.5</f>
        <v>5.5</v>
      </c>
      <c r="G6" s="39" t="s">
        <v>277</v>
      </c>
      <c r="H6" s="38">
        <v>6.5</v>
      </c>
      <c r="I6" s="1" t="s">
        <v>233</v>
      </c>
      <c r="J6" s="27" t="s">
        <v>254</v>
      </c>
      <c r="K6" s="1" t="s">
        <v>281</v>
      </c>
      <c r="L6" s="38">
        <v>6</v>
      </c>
      <c r="M6" s="159" t="s">
        <v>99</v>
      </c>
      <c r="N6" s="146">
        <v>6.5</v>
      </c>
      <c r="O6" s="39" t="s">
        <v>193</v>
      </c>
      <c r="P6" s="28">
        <v>6</v>
      </c>
      <c r="Q6" s="39" t="s">
        <v>294</v>
      </c>
      <c r="R6" s="27">
        <v>5.5</v>
      </c>
      <c r="S6" s="93" t="s">
        <v>66</v>
      </c>
      <c r="T6" s="146">
        <v>6.5</v>
      </c>
      <c r="U6" s="45"/>
      <c r="V6" s="45"/>
      <c r="W6" s="45"/>
      <c r="X6" s="45"/>
      <c r="Y6" s="45"/>
      <c r="Z6" s="45"/>
    </row>
    <row r="7" spans="1:26" ht="12.75">
      <c r="A7" s="39" t="s">
        <v>122</v>
      </c>
      <c r="B7" s="27">
        <v>6</v>
      </c>
      <c r="C7" s="39" t="s">
        <v>180</v>
      </c>
      <c r="D7" s="28" t="s">
        <v>254</v>
      </c>
      <c r="E7" s="39" t="s">
        <v>215</v>
      </c>
      <c r="F7" s="27">
        <v>7</v>
      </c>
      <c r="G7" s="39" t="s">
        <v>82</v>
      </c>
      <c r="H7" s="38">
        <v>6.5</v>
      </c>
      <c r="I7" s="1" t="s">
        <v>235</v>
      </c>
      <c r="J7" s="27">
        <v>6</v>
      </c>
      <c r="K7" s="1" t="s">
        <v>142</v>
      </c>
      <c r="L7" s="38">
        <v>6</v>
      </c>
      <c r="M7" s="159" t="s">
        <v>103</v>
      </c>
      <c r="N7" s="146">
        <v>6</v>
      </c>
      <c r="O7" s="39" t="s">
        <v>290</v>
      </c>
      <c r="P7" s="28">
        <f>7+3</f>
        <v>10</v>
      </c>
      <c r="Q7" s="39" t="s">
        <v>162</v>
      </c>
      <c r="R7" s="27">
        <v>6</v>
      </c>
      <c r="S7" s="93" t="s">
        <v>251</v>
      </c>
      <c r="T7" s="146">
        <v>5</v>
      </c>
      <c r="U7" s="45"/>
      <c r="V7" s="45"/>
      <c r="W7" s="45"/>
      <c r="X7" s="45"/>
      <c r="Y7" s="45"/>
      <c r="Z7" s="45"/>
    </row>
    <row r="8" spans="1:26" ht="12.75">
      <c r="A8" s="39" t="s">
        <v>132</v>
      </c>
      <c r="B8" s="27">
        <f>6.5-0.5</f>
        <v>6</v>
      </c>
      <c r="C8" s="39" t="s">
        <v>181</v>
      </c>
      <c r="D8" s="28">
        <f>7+3</f>
        <v>10</v>
      </c>
      <c r="E8" s="39" t="s">
        <v>216</v>
      </c>
      <c r="F8" s="27">
        <f>6.5-0.5</f>
        <v>6</v>
      </c>
      <c r="G8" s="39" t="s">
        <v>83</v>
      </c>
      <c r="H8" s="38">
        <f>5-0.5</f>
        <v>4.5</v>
      </c>
      <c r="I8" s="1" t="s">
        <v>236</v>
      </c>
      <c r="J8" s="27">
        <v>6</v>
      </c>
      <c r="K8" s="1" t="s">
        <v>140</v>
      </c>
      <c r="L8" s="38">
        <v>6.5</v>
      </c>
      <c r="M8" s="159" t="s">
        <v>105</v>
      </c>
      <c r="N8" s="146">
        <v>6</v>
      </c>
      <c r="O8" s="39" t="s">
        <v>314</v>
      </c>
      <c r="P8" s="28">
        <f>5-0.5</f>
        <v>4.5</v>
      </c>
      <c r="Q8" s="39" t="s">
        <v>295</v>
      </c>
      <c r="R8" s="27">
        <f>6.5+3</f>
        <v>9.5</v>
      </c>
      <c r="S8" s="93" t="s">
        <v>67</v>
      </c>
      <c r="T8" s="146">
        <v>6.5</v>
      </c>
      <c r="U8" s="45"/>
      <c r="V8" s="45"/>
      <c r="W8" s="45"/>
      <c r="X8" s="45"/>
      <c r="Y8" s="45"/>
      <c r="Z8" s="45"/>
    </row>
    <row r="9" spans="1:26" ht="12.75">
      <c r="A9" s="39" t="s">
        <v>124</v>
      </c>
      <c r="B9" s="27">
        <v>5.5</v>
      </c>
      <c r="C9" s="39" t="s">
        <v>187</v>
      </c>
      <c r="D9" s="28">
        <v>6</v>
      </c>
      <c r="E9" s="39" t="s">
        <v>217</v>
      </c>
      <c r="F9" s="27">
        <v>6</v>
      </c>
      <c r="G9" s="39" t="s">
        <v>84</v>
      </c>
      <c r="H9" s="38">
        <v>6</v>
      </c>
      <c r="I9" s="1" t="s">
        <v>238</v>
      </c>
      <c r="J9" s="27">
        <v>7</v>
      </c>
      <c r="K9" s="1" t="s">
        <v>141</v>
      </c>
      <c r="L9" s="38">
        <v>7</v>
      </c>
      <c r="M9" s="159" t="s">
        <v>261</v>
      </c>
      <c r="N9" s="146" t="s">
        <v>254</v>
      </c>
      <c r="O9" s="39" t="s">
        <v>198</v>
      </c>
      <c r="P9" s="28">
        <v>6</v>
      </c>
      <c r="Q9" s="39" t="s">
        <v>296</v>
      </c>
      <c r="R9" s="27">
        <f>6+3</f>
        <v>9</v>
      </c>
      <c r="S9" s="93" t="s">
        <v>292</v>
      </c>
      <c r="T9" s="146">
        <v>6</v>
      </c>
      <c r="U9" s="45"/>
      <c r="V9" s="45"/>
      <c r="W9" s="45"/>
      <c r="X9" s="45"/>
      <c r="Y9" s="45"/>
      <c r="Z9" s="45"/>
    </row>
    <row r="10" spans="1:26" ht="12.75">
      <c r="A10" s="39" t="s">
        <v>123</v>
      </c>
      <c r="B10" s="27" t="s">
        <v>254</v>
      </c>
      <c r="C10" s="39" t="s">
        <v>178</v>
      </c>
      <c r="D10" s="28">
        <f>6+2</f>
        <v>8</v>
      </c>
      <c r="E10" s="39" t="s">
        <v>218</v>
      </c>
      <c r="F10" s="27">
        <f>6-0.5</f>
        <v>5.5</v>
      </c>
      <c r="G10" s="39" t="s">
        <v>85</v>
      </c>
      <c r="H10" s="38">
        <f>5.5-0.5</f>
        <v>5</v>
      </c>
      <c r="I10" s="1" t="s">
        <v>237</v>
      </c>
      <c r="J10" s="27">
        <v>7</v>
      </c>
      <c r="K10" s="1" t="s">
        <v>179</v>
      </c>
      <c r="L10" s="38" t="s">
        <v>256</v>
      </c>
      <c r="M10" s="159" t="s">
        <v>113</v>
      </c>
      <c r="N10" s="146">
        <v>6</v>
      </c>
      <c r="O10" s="39" t="s">
        <v>197</v>
      </c>
      <c r="P10" s="28">
        <v>5</v>
      </c>
      <c r="Q10" s="39" t="s">
        <v>172</v>
      </c>
      <c r="R10" s="27">
        <v>6</v>
      </c>
      <c r="S10" s="93" t="s">
        <v>69</v>
      </c>
      <c r="T10" s="146">
        <v>5</v>
      </c>
      <c r="U10" s="45"/>
      <c r="V10" s="45"/>
      <c r="W10" s="45"/>
      <c r="X10" s="45"/>
      <c r="Y10" s="45"/>
      <c r="Z10" s="45"/>
    </row>
    <row r="11" spans="1:26" ht="12.75">
      <c r="A11" s="39" t="s">
        <v>126</v>
      </c>
      <c r="B11" s="27" t="s">
        <v>254</v>
      </c>
      <c r="C11" s="39" t="s">
        <v>184</v>
      </c>
      <c r="D11" s="28">
        <v>6</v>
      </c>
      <c r="E11" s="39" t="s">
        <v>219</v>
      </c>
      <c r="F11" s="27">
        <v>6</v>
      </c>
      <c r="G11" s="39" t="s">
        <v>279</v>
      </c>
      <c r="H11" s="38">
        <v>5</v>
      </c>
      <c r="I11" s="1" t="s">
        <v>239</v>
      </c>
      <c r="J11" s="27">
        <f>6.5+3</f>
        <v>9.5</v>
      </c>
      <c r="K11" s="1" t="s">
        <v>144</v>
      </c>
      <c r="L11" s="38">
        <v>5</v>
      </c>
      <c r="M11" s="159" t="s">
        <v>108</v>
      </c>
      <c r="N11" s="146">
        <v>6.5</v>
      </c>
      <c r="O11" s="39" t="s">
        <v>201</v>
      </c>
      <c r="P11" s="28">
        <f>7+3</f>
        <v>10</v>
      </c>
      <c r="Q11" s="39" t="s">
        <v>165</v>
      </c>
      <c r="R11" s="27">
        <f>6-0.5</f>
        <v>5.5</v>
      </c>
      <c r="S11" s="93" t="s">
        <v>70</v>
      </c>
      <c r="T11" s="146">
        <f>6-0.5</f>
        <v>5.5</v>
      </c>
      <c r="U11" s="45"/>
      <c r="V11" s="45"/>
      <c r="W11" s="45"/>
      <c r="X11" s="45"/>
      <c r="Y11" s="45"/>
      <c r="Z11" s="45"/>
    </row>
    <row r="12" spans="1:26" ht="12.75">
      <c r="A12" s="39" t="s">
        <v>127</v>
      </c>
      <c r="B12" s="27">
        <v>6</v>
      </c>
      <c r="C12" s="39" t="s">
        <v>273</v>
      </c>
      <c r="D12" s="28">
        <v>5</v>
      </c>
      <c r="E12" s="39" t="s">
        <v>220</v>
      </c>
      <c r="F12" s="27">
        <v>5.5</v>
      </c>
      <c r="G12" s="39" t="s">
        <v>86</v>
      </c>
      <c r="H12" s="38">
        <v>7</v>
      </c>
      <c r="I12" s="1" t="s">
        <v>241</v>
      </c>
      <c r="J12" s="27">
        <v>6</v>
      </c>
      <c r="K12" s="1" t="s">
        <v>147</v>
      </c>
      <c r="L12" s="38">
        <v>5.5</v>
      </c>
      <c r="M12" s="159" t="s">
        <v>107</v>
      </c>
      <c r="N12" s="146">
        <v>6.5</v>
      </c>
      <c r="O12" s="39" t="s">
        <v>282</v>
      </c>
      <c r="P12" s="28">
        <v>6</v>
      </c>
      <c r="Q12" s="39" t="s">
        <v>271</v>
      </c>
      <c r="R12" s="27">
        <v>6</v>
      </c>
      <c r="S12" s="93" t="s">
        <v>71</v>
      </c>
      <c r="T12" s="146" t="s">
        <v>254</v>
      </c>
      <c r="U12" s="45"/>
      <c r="V12" s="45"/>
      <c r="W12" s="45"/>
      <c r="X12" s="45"/>
      <c r="Y12" s="45"/>
      <c r="Z12" s="45"/>
    </row>
    <row r="13" spans="1:26" ht="12.75">
      <c r="A13" s="39" t="s">
        <v>125</v>
      </c>
      <c r="B13" s="27">
        <v>5.5</v>
      </c>
      <c r="C13" s="39" t="s">
        <v>185</v>
      </c>
      <c r="D13" s="28" t="s">
        <v>254</v>
      </c>
      <c r="E13" s="39" t="s">
        <v>221</v>
      </c>
      <c r="F13" s="27">
        <v>6</v>
      </c>
      <c r="G13" s="39" t="s">
        <v>87</v>
      </c>
      <c r="H13" s="38" t="s">
        <v>254</v>
      </c>
      <c r="I13" s="1" t="s">
        <v>248</v>
      </c>
      <c r="J13" s="27">
        <v>5</v>
      </c>
      <c r="K13" s="1" t="s">
        <v>300</v>
      </c>
      <c r="L13" s="38">
        <v>6</v>
      </c>
      <c r="M13" s="159" t="s">
        <v>106</v>
      </c>
      <c r="N13" s="146">
        <f>8+3</f>
        <v>11</v>
      </c>
      <c r="O13" s="39" t="s">
        <v>202</v>
      </c>
      <c r="P13" s="28">
        <f>7+3</f>
        <v>10</v>
      </c>
      <c r="Q13" s="39" t="s">
        <v>163</v>
      </c>
      <c r="R13" s="27">
        <v>5.5</v>
      </c>
      <c r="S13" s="93" t="s">
        <v>286</v>
      </c>
      <c r="T13" s="146">
        <f>7+3+3</f>
        <v>13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0"/>
      <c r="D14" s="31"/>
      <c r="E14" s="40"/>
      <c r="F14" s="30"/>
      <c r="G14" s="40"/>
      <c r="H14" s="32"/>
      <c r="I14" s="45"/>
      <c r="J14" s="30"/>
      <c r="K14" s="45"/>
      <c r="L14" s="32"/>
      <c r="M14" s="160"/>
      <c r="N14" s="147"/>
      <c r="O14" s="40"/>
      <c r="P14" s="31"/>
      <c r="Q14" s="40"/>
      <c r="R14" s="30"/>
      <c r="S14" s="94"/>
      <c r="T14" s="147"/>
      <c r="U14" s="45"/>
      <c r="V14" s="45"/>
      <c r="W14" s="45"/>
      <c r="X14" s="45"/>
      <c r="Y14" s="45"/>
      <c r="Z14" s="45"/>
    </row>
    <row r="15" spans="1:26" ht="12.75">
      <c r="A15" s="142" t="s">
        <v>128</v>
      </c>
      <c r="B15" s="33" t="s">
        <v>252</v>
      </c>
      <c r="C15" s="40" t="s">
        <v>274</v>
      </c>
      <c r="D15" s="31" t="s">
        <v>252</v>
      </c>
      <c r="E15" s="40" t="s">
        <v>222</v>
      </c>
      <c r="F15" s="30" t="s">
        <v>252</v>
      </c>
      <c r="G15" s="40" t="s">
        <v>306</v>
      </c>
      <c r="H15" s="32">
        <f>7-1</f>
        <v>6</v>
      </c>
      <c r="I15" s="45" t="s">
        <v>264</v>
      </c>
      <c r="J15" s="30" t="s">
        <v>252</v>
      </c>
      <c r="K15" s="45" t="s">
        <v>301</v>
      </c>
      <c r="L15" s="32">
        <f>6.5+1</f>
        <v>7.5</v>
      </c>
      <c r="M15" s="160" t="s">
        <v>109</v>
      </c>
      <c r="N15" s="147">
        <f>5.5-1-1</f>
        <v>3.5</v>
      </c>
      <c r="O15" s="40" t="s">
        <v>192</v>
      </c>
      <c r="P15" s="31">
        <v>2</v>
      </c>
      <c r="Q15" s="40" t="s">
        <v>166</v>
      </c>
      <c r="R15" s="30">
        <f>6.5-1</f>
        <v>5.5</v>
      </c>
      <c r="S15" s="94" t="s">
        <v>72</v>
      </c>
      <c r="T15" s="147" t="s">
        <v>252</v>
      </c>
      <c r="U15" s="45"/>
      <c r="V15" s="45"/>
      <c r="W15" s="45"/>
      <c r="X15" s="45"/>
      <c r="Y15" s="45"/>
      <c r="Z15" s="45"/>
    </row>
    <row r="16" spans="1:26" ht="12.75">
      <c r="A16" s="142" t="s">
        <v>276</v>
      </c>
      <c r="B16" s="33" t="s">
        <v>253</v>
      </c>
      <c r="C16" s="39" t="s">
        <v>189</v>
      </c>
      <c r="D16" s="28">
        <f>7.5+3+3</f>
        <v>13.5</v>
      </c>
      <c r="E16" s="39" t="s">
        <v>223</v>
      </c>
      <c r="F16" s="27">
        <v>6</v>
      </c>
      <c r="G16" s="40" t="s">
        <v>90</v>
      </c>
      <c r="H16" s="32">
        <v>4.5</v>
      </c>
      <c r="I16" s="1" t="s">
        <v>309</v>
      </c>
      <c r="J16" s="27">
        <v>6</v>
      </c>
      <c r="K16" s="45" t="s">
        <v>145</v>
      </c>
      <c r="L16" s="32">
        <v>5</v>
      </c>
      <c r="M16" s="160" t="s">
        <v>313</v>
      </c>
      <c r="N16" s="147">
        <v>6</v>
      </c>
      <c r="O16" s="40" t="s">
        <v>291</v>
      </c>
      <c r="P16" s="31">
        <v>6</v>
      </c>
      <c r="Q16" s="40" t="s">
        <v>161</v>
      </c>
      <c r="R16" s="30" t="s">
        <v>252</v>
      </c>
      <c r="S16" s="121" t="s">
        <v>73</v>
      </c>
      <c r="T16" s="148">
        <f>5.5-0.5</f>
        <v>5</v>
      </c>
      <c r="U16" s="45"/>
      <c r="V16" s="45"/>
      <c r="W16" s="45"/>
      <c r="X16" s="45"/>
      <c r="Y16" s="45"/>
      <c r="Z16" s="45"/>
    </row>
    <row r="17" spans="1:26" ht="12.75">
      <c r="A17" s="142" t="s">
        <v>266</v>
      </c>
      <c r="B17" s="33" t="s">
        <v>252</v>
      </c>
      <c r="C17" s="40" t="s">
        <v>182</v>
      </c>
      <c r="D17" s="31">
        <v>5</v>
      </c>
      <c r="E17" s="40" t="s">
        <v>224</v>
      </c>
      <c r="F17" s="30">
        <v>6</v>
      </c>
      <c r="G17" s="40" t="s">
        <v>80</v>
      </c>
      <c r="H17" s="32">
        <v>6</v>
      </c>
      <c r="I17" s="45" t="s">
        <v>243</v>
      </c>
      <c r="J17" s="30">
        <v>6.5</v>
      </c>
      <c r="K17" s="45" t="s">
        <v>148</v>
      </c>
      <c r="L17" s="32">
        <v>6</v>
      </c>
      <c r="M17" s="159" t="s">
        <v>112</v>
      </c>
      <c r="N17" s="146">
        <v>6</v>
      </c>
      <c r="O17" s="40" t="s">
        <v>194</v>
      </c>
      <c r="P17" s="32">
        <v>5.5</v>
      </c>
      <c r="Q17" s="40" t="s">
        <v>171</v>
      </c>
      <c r="R17" s="30">
        <f>6-0.5</f>
        <v>5.5</v>
      </c>
      <c r="S17" s="94" t="s">
        <v>63</v>
      </c>
      <c r="T17" s="147">
        <v>5.5</v>
      </c>
      <c r="U17" s="45"/>
      <c r="V17" s="45"/>
      <c r="W17" s="45"/>
      <c r="X17" s="45"/>
      <c r="Y17" s="45"/>
      <c r="Z17" s="45"/>
    </row>
    <row r="18" spans="1:26" ht="12.75">
      <c r="A18" s="143" t="s">
        <v>267</v>
      </c>
      <c r="B18" s="29">
        <v>6</v>
      </c>
      <c r="C18" s="39" t="s">
        <v>188</v>
      </c>
      <c r="D18" s="28">
        <v>6.5</v>
      </c>
      <c r="E18" s="40" t="s">
        <v>225</v>
      </c>
      <c r="F18" s="30">
        <v>5.5</v>
      </c>
      <c r="G18" s="40" t="s">
        <v>91</v>
      </c>
      <c r="H18" s="32">
        <v>6</v>
      </c>
      <c r="I18" s="45" t="s">
        <v>246</v>
      </c>
      <c r="J18" s="33">
        <f>6.5-0.5</f>
        <v>6</v>
      </c>
      <c r="K18" s="1" t="s">
        <v>149</v>
      </c>
      <c r="L18" s="38">
        <v>6.5</v>
      </c>
      <c r="M18" s="160" t="s">
        <v>104</v>
      </c>
      <c r="N18" s="147" t="s">
        <v>252</v>
      </c>
      <c r="O18" s="40" t="s">
        <v>199</v>
      </c>
      <c r="P18" s="32">
        <v>6</v>
      </c>
      <c r="Q18" s="40" t="s">
        <v>270</v>
      </c>
      <c r="R18" s="30">
        <v>5</v>
      </c>
      <c r="S18" s="121" t="s">
        <v>75</v>
      </c>
      <c r="T18" s="148">
        <v>5</v>
      </c>
      <c r="U18" s="45"/>
      <c r="V18" s="45"/>
      <c r="W18" s="45"/>
      <c r="X18" s="45"/>
      <c r="Y18" s="45"/>
      <c r="Z18" s="45"/>
    </row>
    <row r="19" spans="1:26" ht="12.75">
      <c r="A19" s="143" t="s">
        <v>121</v>
      </c>
      <c r="B19" s="29">
        <v>6</v>
      </c>
      <c r="C19" s="40" t="s">
        <v>150</v>
      </c>
      <c r="D19" s="32" t="s">
        <v>252</v>
      </c>
      <c r="E19" s="40" t="s">
        <v>226</v>
      </c>
      <c r="F19" s="30">
        <v>5.5</v>
      </c>
      <c r="G19" s="40" t="s">
        <v>307</v>
      </c>
      <c r="H19" s="32">
        <v>5</v>
      </c>
      <c r="I19" s="45" t="s">
        <v>310</v>
      </c>
      <c r="J19" s="33">
        <v>5.5</v>
      </c>
      <c r="K19" s="45" t="s">
        <v>302</v>
      </c>
      <c r="L19" s="32">
        <v>6.5</v>
      </c>
      <c r="M19" s="178" t="s">
        <v>298</v>
      </c>
      <c r="N19" s="148">
        <f>5-1.5</f>
        <v>3.5</v>
      </c>
      <c r="O19" s="40" t="s">
        <v>195</v>
      </c>
      <c r="P19" s="32">
        <v>6</v>
      </c>
      <c r="Q19" s="40" t="s">
        <v>169</v>
      </c>
      <c r="R19" s="33" t="s">
        <v>312</v>
      </c>
      <c r="S19" s="94" t="s">
        <v>293</v>
      </c>
      <c r="T19" s="147">
        <v>6</v>
      </c>
      <c r="U19" s="45"/>
      <c r="V19" s="45"/>
      <c r="W19" s="45"/>
      <c r="X19" s="45"/>
      <c r="Y19" s="45"/>
      <c r="Z19" s="45"/>
    </row>
    <row r="20" spans="1:26" ht="12.75">
      <c r="A20" s="142" t="s">
        <v>129</v>
      </c>
      <c r="B20" s="33" t="s">
        <v>252</v>
      </c>
      <c r="C20" s="40" t="s">
        <v>175</v>
      </c>
      <c r="D20" s="37">
        <f>5.5-0.5</f>
        <v>5</v>
      </c>
      <c r="E20" s="40" t="s">
        <v>227</v>
      </c>
      <c r="F20" s="30">
        <v>5.5</v>
      </c>
      <c r="G20" s="40" t="s">
        <v>92</v>
      </c>
      <c r="H20" s="32">
        <v>6.5</v>
      </c>
      <c r="I20" s="45" t="s">
        <v>265</v>
      </c>
      <c r="J20" s="33">
        <f>7+3+3</f>
        <v>13</v>
      </c>
      <c r="K20" s="45" t="s">
        <v>152</v>
      </c>
      <c r="L20" s="32">
        <v>6</v>
      </c>
      <c r="M20" s="160" t="s">
        <v>299</v>
      </c>
      <c r="N20" s="147" t="s">
        <v>252</v>
      </c>
      <c r="O20" s="40" t="s">
        <v>205</v>
      </c>
      <c r="P20" s="32">
        <v>5</v>
      </c>
      <c r="Q20" s="40" t="s">
        <v>269</v>
      </c>
      <c r="R20" s="33">
        <f>5.5-0.5</f>
        <v>5</v>
      </c>
      <c r="S20" s="93" t="s">
        <v>77</v>
      </c>
      <c r="T20" s="146">
        <v>6</v>
      </c>
      <c r="U20" s="45"/>
      <c r="V20" s="45"/>
      <c r="W20" s="45"/>
      <c r="X20" s="45"/>
      <c r="Y20" s="45"/>
      <c r="Z20" s="45"/>
    </row>
    <row r="21" spans="1:26" ht="12.75">
      <c r="A21" s="143" t="s">
        <v>131</v>
      </c>
      <c r="B21" s="29">
        <f>4.5-0.5</f>
        <v>4</v>
      </c>
      <c r="C21" s="40" t="s">
        <v>177</v>
      </c>
      <c r="D21" s="32">
        <v>5.5</v>
      </c>
      <c r="E21" s="40" t="s">
        <v>228</v>
      </c>
      <c r="F21" s="33">
        <v>7.5</v>
      </c>
      <c r="G21" s="39" t="s">
        <v>280</v>
      </c>
      <c r="H21" s="38">
        <v>5.5</v>
      </c>
      <c r="I21" s="45" t="s">
        <v>311</v>
      </c>
      <c r="J21" s="33" t="s">
        <v>252</v>
      </c>
      <c r="K21" s="45" t="s">
        <v>303</v>
      </c>
      <c r="L21" s="32">
        <v>6</v>
      </c>
      <c r="M21" s="160" t="s">
        <v>115</v>
      </c>
      <c r="N21" s="147" t="s">
        <v>252</v>
      </c>
      <c r="O21" s="40" t="s">
        <v>196</v>
      </c>
      <c r="P21" s="32">
        <v>5.5</v>
      </c>
      <c r="Q21" s="40" t="s">
        <v>157</v>
      </c>
      <c r="R21" s="36">
        <v>6</v>
      </c>
      <c r="S21" s="94" t="s">
        <v>250</v>
      </c>
      <c r="T21" s="147">
        <f>6.5+3</f>
        <v>9.5</v>
      </c>
      <c r="U21" s="45"/>
      <c r="V21" s="45"/>
      <c r="W21" s="45"/>
      <c r="X21" s="45"/>
      <c r="Y21" s="45"/>
      <c r="Z21" s="45"/>
    </row>
    <row r="22" spans="1:26" ht="12.75">
      <c r="A22" s="143" t="s">
        <v>325</v>
      </c>
      <c r="B22" s="29">
        <v>1</v>
      </c>
      <c r="C22" s="39" t="s">
        <v>257</v>
      </c>
      <c r="D22" s="38">
        <v>0.5</v>
      </c>
      <c r="E22" s="39" t="s">
        <v>229</v>
      </c>
      <c r="F22" s="29">
        <v>0.5</v>
      </c>
      <c r="G22" s="39" t="s">
        <v>96</v>
      </c>
      <c r="H22" s="38">
        <v>0</v>
      </c>
      <c r="I22" s="79" t="s">
        <v>249</v>
      </c>
      <c r="J22" s="29">
        <v>0</v>
      </c>
      <c r="K22" s="39" t="s">
        <v>153</v>
      </c>
      <c r="L22" s="38">
        <v>0</v>
      </c>
      <c r="M22" s="159" t="s">
        <v>116</v>
      </c>
      <c r="N22" s="146">
        <v>0.5</v>
      </c>
      <c r="O22" s="39" t="s">
        <v>210</v>
      </c>
      <c r="P22" s="38">
        <v>1</v>
      </c>
      <c r="Q22" s="39" t="s">
        <v>173</v>
      </c>
      <c r="R22" s="184">
        <v>-1</v>
      </c>
      <c r="S22" s="93" t="s">
        <v>97</v>
      </c>
      <c r="T22" s="146">
        <v>0.5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40"/>
      <c r="H23" s="32"/>
      <c r="I23" s="35"/>
      <c r="J23" s="33"/>
      <c r="K23" s="40"/>
      <c r="L23" s="32"/>
      <c r="M23" s="160"/>
      <c r="N23" s="147"/>
      <c r="O23" s="34"/>
      <c r="P23" s="32"/>
      <c r="Q23" s="40"/>
      <c r="R23" s="33"/>
      <c r="S23" s="94"/>
      <c r="T23" s="147"/>
      <c r="U23" s="45"/>
      <c r="V23" s="45"/>
      <c r="W23" s="45"/>
      <c r="X23" s="45"/>
      <c r="Y23" s="45"/>
      <c r="Z23" s="45"/>
    </row>
    <row r="24" spans="1:26" ht="12.75">
      <c r="A24" s="26"/>
      <c r="B24" s="219">
        <f>SUM(B2:B13,B18,B19,B21,B22)</f>
        <v>71.5</v>
      </c>
      <c r="C24" s="17"/>
      <c r="D24" s="215">
        <f>SUM(D3:D13,D16,D18,D22)</f>
        <v>80.5</v>
      </c>
      <c r="E24" s="26"/>
      <c r="F24" s="206">
        <f>SUM(F2:F13,F16,F22)</f>
        <v>69.5</v>
      </c>
      <c r="G24" s="17"/>
      <c r="H24" s="101">
        <f>SUM(H3:H13,H21,H22)</f>
        <v>62</v>
      </c>
      <c r="I24" s="26"/>
      <c r="J24" s="99">
        <f>SUM(J2:J13,J16,J22)</f>
        <v>75</v>
      </c>
      <c r="K24" s="17"/>
      <c r="L24" s="316">
        <f>SUM(L3:L13,L18,L22)</f>
        <v>66</v>
      </c>
      <c r="M24" s="158"/>
      <c r="N24" s="220">
        <f>SUM(N2:N13,N17,N22)</f>
        <v>77</v>
      </c>
      <c r="O24" s="17"/>
      <c r="P24" s="217">
        <f>SUM(P3:P13,P22)</f>
        <v>75</v>
      </c>
      <c r="Q24" s="17"/>
      <c r="R24" s="208">
        <f>SUM(R2:R13,R22)</f>
        <v>71.5</v>
      </c>
      <c r="S24" s="68"/>
      <c r="T24" s="209">
        <f>SUM(T3:T13,T20,T22)</f>
        <v>73.5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18"/>
      <c r="E25" s="26"/>
      <c r="F25" s="77"/>
      <c r="G25" s="17"/>
      <c r="H25" s="23"/>
      <c r="I25" s="26"/>
      <c r="J25" s="77"/>
      <c r="K25" s="17"/>
      <c r="L25" s="18"/>
      <c r="M25" s="158"/>
      <c r="N25" s="150"/>
      <c r="O25" s="17"/>
      <c r="P25" s="18"/>
      <c r="Q25" s="17"/>
      <c r="R25" s="77"/>
      <c r="S25" s="68"/>
      <c r="T25" s="150"/>
      <c r="U25" s="45"/>
      <c r="V25" s="45"/>
      <c r="W25" s="45"/>
      <c r="X25" s="45"/>
      <c r="Y25" s="45"/>
      <c r="Z25" s="45"/>
    </row>
    <row r="26" spans="1:26" ht="18.75" thickBot="1">
      <c r="A26" s="42"/>
      <c r="B26" s="52">
        <v>2</v>
      </c>
      <c r="C26" s="53"/>
      <c r="D26" s="168">
        <v>3</v>
      </c>
      <c r="E26" s="87"/>
      <c r="F26" s="88">
        <v>1</v>
      </c>
      <c r="G26" s="82"/>
      <c r="H26" s="43">
        <v>0</v>
      </c>
      <c r="I26" s="81"/>
      <c r="J26" s="44">
        <v>2</v>
      </c>
      <c r="K26" s="50"/>
      <c r="L26" s="84">
        <v>1</v>
      </c>
      <c r="M26" s="97"/>
      <c r="N26" s="98">
        <v>3</v>
      </c>
      <c r="O26" s="46"/>
      <c r="P26" s="41">
        <v>2</v>
      </c>
      <c r="Q26" s="62"/>
      <c r="R26" s="60">
        <v>2</v>
      </c>
      <c r="S26" s="187"/>
      <c r="T26" s="140">
        <v>2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177"/>
      <c r="P36" s="177"/>
      <c r="Q36" s="177"/>
      <c r="R36" s="177"/>
      <c r="S36" s="177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77"/>
      <c r="P37" s="177"/>
      <c r="Q37" s="177"/>
      <c r="R37" s="177"/>
      <c r="S37" s="177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177"/>
      <c r="P38" s="177"/>
      <c r="Q38" s="475"/>
      <c r="R38" s="475"/>
      <c r="S38" s="177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177"/>
      <c r="P39" s="177"/>
      <c r="Q39" s="68"/>
      <c r="R39" s="200"/>
      <c r="S39" s="177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77"/>
      <c r="P40" s="177"/>
      <c r="Q40" s="93"/>
      <c r="R40" s="56"/>
      <c r="S40" s="177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177"/>
      <c r="P41" s="177"/>
      <c r="Q41" s="93"/>
      <c r="R41" s="56"/>
      <c r="S41" s="177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177"/>
      <c r="P42" s="177"/>
      <c r="Q42" s="93"/>
      <c r="R42" s="56"/>
      <c r="S42" s="177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77"/>
      <c r="P43" s="177"/>
      <c r="Q43" s="93"/>
      <c r="R43" s="56"/>
      <c r="S43" s="177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177"/>
      <c r="P44" s="177"/>
      <c r="Q44" s="93"/>
      <c r="R44" s="56"/>
      <c r="S44" s="177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77"/>
      <c r="P45" s="177"/>
      <c r="Q45" s="93"/>
      <c r="R45" s="56"/>
      <c r="S45" s="177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77"/>
      <c r="P46" s="177"/>
      <c r="Q46" s="93"/>
      <c r="R46" s="56"/>
      <c r="S46" s="177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177"/>
      <c r="P47" s="177"/>
      <c r="Q47" s="93"/>
      <c r="R47" s="56"/>
      <c r="S47" s="177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77"/>
      <c r="P48" s="177"/>
      <c r="Q48" s="93"/>
      <c r="R48" s="56"/>
      <c r="S48" s="177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77"/>
      <c r="P49" s="177"/>
      <c r="Q49" s="93"/>
      <c r="R49" s="56"/>
      <c r="S49" s="177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77"/>
      <c r="P50" s="177"/>
      <c r="Q50" s="93"/>
      <c r="R50" s="56"/>
      <c r="S50" s="177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77"/>
      <c r="P51" s="177"/>
      <c r="Q51" s="94"/>
      <c r="R51" s="202"/>
      <c r="S51" s="177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7"/>
      <c r="P52" s="177"/>
      <c r="Q52" s="94"/>
      <c r="R52" s="202"/>
      <c r="S52" s="177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77"/>
      <c r="P53" s="177"/>
      <c r="Q53" s="121"/>
      <c r="R53" s="21"/>
      <c r="S53" s="177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177"/>
      <c r="P54" s="177"/>
      <c r="Q54" s="94"/>
      <c r="R54" s="202"/>
      <c r="S54" s="177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77"/>
      <c r="P55" s="177"/>
      <c r="Q55" s="121"/>
      <c r="R55" s="21"/>
      <c r="S55" s="177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77"/>
      <c r="P56" s="177"/>
      <c r="Q56" s="94"/>
      <c r="R56" s="202"/>
      <c r="S56" s="177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77"/>
      <c r="P57" s="177"/>
      <c r="Q57" s="93"/>
      <c r="R57" s="56"/>
      <c r="S57" s="177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77"/>
      <c r="P58" s="177"/>
      <c r="Q58" s="94"/>
      <c r="R58" s="202"/>
      <c r="S58" s="177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77"/>
      <c r="P59" s="177"/>
      <c r="Q59" s="93"/>
      <c r="R59" s="56"/>
      <c r="S59" s="177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77"/>
      <c r="P60" s="177"/>
      <c r="Q60" s="94"/>
      <c r="R60" s="202"/>
      <c r="S60" s="177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77"/>
      <c r="P61" s="177"/>
      <c r="Q61" s="68"/>
      <c r="R61" s="203"/>
      <c r="S61" s="177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77"/>
      <c r="P62" s="177"/>
      <c r="Q62" s="68"/>
      <c r="R62" s="68"/>
      <c r="S62" s="177"/>
      <c r="T62" s="45"/>
      <c r="U62" s="45"/>
      <c r="V62" s="45"/>
      <c r="W62" s="45"/>
      <c r="X62" s="45"/>
      <c r="Y62" s="45"/>
      <c r="Z62" s="45"/>
    </row>
    <row r="63" spans="1:26" ht="18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77"/>
      <c r="P63" s="177"/>
      <c r="Q63" s="204"/>
      <c r="R63" s="205"/>
      <c r="S63" s="177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177"/>
      <c r="P64" s="177"/>
      <c r="Q64" s="177"/>
      <c r="R64" s="177"/>
      <c r="S64" s="177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</sheetData>
  <mergeCells count="11">
    <mergeCell ref="Q1:R1"/>
    <mergeCell ref="E1:F1"/>
    <mergeCell ref="Q38:R38"/>
    <mergeCell ref="S1:T1"/>
    <mergeCell ref="A1:B1"/>
    <mergeCell ref="K1:L1"/>
    <mergeCell ref="G1:H1"/>
    <mergeCell ref="O1:P1"/>
    <mergeCell ref="I1:J1"/>
    <mergeCell ref="M1:N1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13.28125" style="0" bestFit="1" customWidth="1"/>
    <col min="4" max="4" width="4.8515625" style="0" customWidth="1"/>
    <col min="5" max="5" width="13.28125" style="0" bestFit="1" customWidth="1"/>
    <col min="6" max="6" width="5.00390625" style="0" bestFit="1" customWidth="1"/>
    <col min="7" max="7" width="12.421875" style="0" bestFit="1" customWidth="1"/>
    <col min="8" max="8" width="4.8515625" style="0" bestFit="1" customWidth="1"/>
    <col min="9" max="9" width="11.7109375" style="0" bestFit="1" customWidth="1"/>
    <col min="10" max="10" width="4.140625" style="0" bestFit="1" customWidth="1"/>
    <col min="11" max="11" width="11.57421875" style="0" bestFit="1" customWidth="1"/>
    <col min="12" max="12" width="4.8515625" style="0" bestFit="1" customWidth="1"/>
    <col min="13" max="13" width="12.57421875" style="0" bestFit="1" customWidth="1"/>
    <col min="14" max="14" width="4.8515625" style="0" bestFit="1" customWidth="1"/>
    <col min="15" max="15" width="13.421875" style="0" bestFit="1" customWidth="1"/>
    <col min="16" max="16" width="5.00390625" style="0" customWidth="1"/>
    <col min="17" max="17" width="14.57421875" style="0" bestFit="1" customWidth="1"/>
    <col min="18" max="18" width="5.00390625" style="0" bestFit="1" customWidth="1"/>
    <col min="19" max="19" width="11.7109375" style="0" bestFit="1" customWidth="1"/>
    <col min="20" max="20" width="4.421875" style="0" bestFit="1" customWidth="1"/>
  </cols>
  <sheetData>
    <row r="1" spans="1:26" ht="13.5" thickBot="1">
      <c r="A1" s="455" t="s">
        <v>54</v>
      </c>
      <c r="B1" s="456"/>
      <c r="C1" s="467" t="s">
        <v>58</v>
      </c>
      <c r="D1" s="468"/>
      <c r="E1" s="471" t="s">
        <v>57</v>
      </c>
      <c r="F1" s="472"/>
      <c r="G1" s="465" t="s">
        <v>60</v>
      </c>
      <c r="H1" s="466"/>
      <c r="I1" s="457" t="s">
        <v>56</v>
      </c>
      <c r="J1" s="458"/>
      <c r="K1" s="459" t="s">
        <v>61</v>
      </c>
      <c r="L1" s="460"/>
      <c r="M1" s="476" t="s">
        <v>324</v>
      </c>
      <c r="N1" s="462"/>
      <c r="O1" s="463" t="s">
        <v>55</v>
      </c>
      <c r="P1" s="464"/>
      <c r="Q1" s="473" t="s">
        <v>287</v>
      </c>
      <c r="R1" s="474"/>
      <c r="S1" s="469" t="s">
        <v>59</v>
      </c>
      <c r="T1" s="470"/>
      <c r="U1" s="45"/>
      <c r="V1" s="45"/>
      <c r="W1" s="45"/>
      <c r="X1" s="45"/>
      <c r="Y1" s="45"/>
      <c r="Z1" s="45"/>
    </row>
    <row r="2" spans="1:26" ht="12.75">
      <c r="A2" s="26"/>
      <c r="B2" s="76">
        <v>2</v>
      </c>
      <c r="C2" s="17"/>
      <c r="D2" s="161"/>
      <c r="E2" s="26"/>
      <c r="F2" s="55">
        <v>2</v>
      </c>
      <c r="G2" s="17"/>
      <c r="H2" s="18"/>
      <c r="I2" s="26"/>
      <c r="J2" s="144">
        <v>2</v>
      </c>
      <c r="K2" s="68"/>
      <c r="L2" s="179"/>
      <c r="M2" s="68"/>
      <c r="N2" s="173">
        <v>2</v>
      </c>
      <c r="O2" s="17"/>
      <c r="P2" s="18"/>
      <c r="Q2" s="17"/>
      <c r="R2" s="172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6+1</f>
        <v>7</v>
      </c>
      <c r="C3" s="39" t="s">
        <v>211</v>
      </c>
      <c r="D3" s="28">
        <f>6-1</f>
        <v>5</v>
      </c>
      <c r="E3" s="1" t="s">
        <v>174</v>
      </c>
      <c r="F3" s="27">
        <f>6-1-1</f>
        <v>4</v>
      </c>
      <c r="G3" s="1" t="s">
        <v>242</v>
      </c>
      <c r="H3" s="28">
        <f>8-1</f>
        <v>7</v>
      </c>
      <c r="I3" s="39" t="s">
        <v>78</v>
      </c>
      <c r="J3" s="29">
        <f>5.5+1</f>
        <v>6.5</v>
      </c>
      <c r="K3" s="93" t="s">
        <v>297</v>
      </c>
      <c r="L3" s="58">
        <f>7+1</f>
        <v>8</v>
      </c>
      <c r="M3" s="159" t="s">
        <v>62</v>
      </c>
      <c r="N3" s="146">
        <f>6.5+1</f>
        <v>7.5</v>
      </c>
      <c r="O3" s="1" t="s">
        <v>146</v>
      </c>
      <c r="P3" s="38">
        <f>6-1-1</f>
        <v>4</v>
      </c>
      <c r="Q3" s="39" t="s">
        <v>283</v>
      </c>
      <c r="R3" s="27">
        <f>6-1-1</f>
        <v>4</v>
      </c>
      <c r="S3" s="39" t="s">
        <v>268</v>
      </c>
      <c r="T3" s="28">
        <f>6-1-1</f>
        <v>4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>
        <f>6-0.5</f>
        <v>5.5</v>
      </c>
      <c r="C4" s="39" t="s">
        <v>212</v>
      </c>
      <c r="D4" s="28">
        <v>6</v>
      </c>
      <c r="E4" s="1" t="s">
        <v>175</v>
      </c>
      <c r="F4" s="27">
        <f>5-0.5</f>
        <v>4.5</v>
      </c>
      <c r="G4" s="1" t="s">
        <v>308</v>
      </c>
      <c r="H4" s="28">
        <v>7</v>
      </c>
      <c r="I4" s="39" t="s">
        <v>278</v>
      </c>
      <c r="J4" s="29">
        <v>6</v>
      </c>
      <c r="K4" s="93" t="s">
        <v>101</v>
      </c>
      <c r="L4" s="58">
        <v>6.5</v>
      </c>
      <c r="M4" s="159" t="s">
        <v>74</v>
      </c>
      <c r="N4" s="146">
        <f>5.5+3</f>
        <v>8.5</v>
      </c>
      <c r="O4" s="1" t="s">
        <v>137</v>
      </c>
      <c r="P4" s="38">
        <v>6</v>
      </c>
      <c r="Q4" s="39" t="s">
        <v>204</v>
      </c>
      <c r="R4" s="27">
        <f>6-0.5</f>
        <v>5.5</v>
      </c>
      <c r="S4" s="39" t="s">
        <v>156</v>
      </c>
      <c r="T4" s="28">
        <v>7</v>
      </c>
      <c r="U4" s="45"/>
      <c r="V4" s="45"/>
      <c r="W4" s="45"/>
      <c r="X4" s="45"/>
      <c r="Y4" s="45"/>
      <c r="Z4" s="45"/>
    </row>
    <row r="5" spans="1:26" ht="12.75">
      <c r="A5" s="79" t="s">
        <v>120</v>
      </c>
      <c r="B5" s="48">
        <v>6</v>
      </c>
      <c r="C5" s="39" t="s">
        <v>213</v>
      </c>
      <c r="D5" s="28">
        <v>5.5</v>
      </c>
      <c r="E5" s="1" t="s">
        <v>191</v>
      </c>
      <c r="F5" s="27">
        <v>4.5</v>
      </c>
      <c r="G5" s="1" t="s">
        <v>232</v>
      </c>
      <c r="H5" s="28">
        <v>6</v>
      </c>
      <c r="I5" s="39" t="s">
        <v>305</v>
      </c>
      <c r="J5" s="29">
        <v>5.5</v>
      </c>
      <c r="K5" s="93" t="s">
        <v>100</v>
      </c>
      <c r="L5" s="58">
        <f>5.5-0.5</f>
        <v>5</v>
      </c>
      <c r="M5" s="159" t="s">
        <v>285</v>
      </c>
      <c r="N5" s="146">
        <v>6</v>
      </c>
      <c r="O5" s="1" t="s">
        <v>138</v>
      </c>
      <c r="P5" s="38">
        <v>6.5</v>
      </c>
      <c r="Q5" s="39" t="s">
        <v>193</v>
      </c>
      <c r="R5" s="27">
        <f>6-0.5</f>
        <v>5.5</v>
      </c>
      <c r="S5" s="39" t="s">
        <v>158</v>
      </c>
      <c r="T5" s="28">
        <v>5.5</v>
      </c>
      <c r="U5" s="45"/>
      <c r="V5" s="45"/>
      <c r="W5" s="45"/>
      <c r="X5" s="45"/>
      <c r="Y5" s="45"/>
      <c r="Z5" s="45"/>
    </row>
    <row r="6" spans="1:26" ht="12.75">
      <c r="A6" s="79" t="s">
        <v>267</v>
      </c>
      <c r="B6" s="27">
        <v>5.5</v>
      </c>
      <c r="C6" s="39" t="s">
        <v>214</v>
      </c>
      <c r="D6" s="28">
        <v>5</v>
      </c>
      <c r="E6" s="1" t="s">
        <v>275</v>
      </c>
      <c r="F6" s="27">
        <v>6.5</v>
      </c>
      <c r="G6" s="211" t="s">
        <v>281</v>
      </c>
      <c r="H6" s="28" t="s">
        <v>322</v>
      </c>
      <c r="I6" s="39" t="s">
        <v>277</v>
      </c>
      <c r="J6" s="29">
        <f>5-0.5</f>
        <v>4.5</v>
      </c>
      <c r="K6" s="93" t="s">
        <v>99</v>
      </c>
      <c r="L6" s="58">
        <f>5-0.5</f>
        <v>4.5</v>
      </c>
      <c r="M6" s="159" t="s">
        <v>66</v>
      </c>
      <c r="N6" s="146">
        <f>7-0.5</f>
        <v>6.5</v>
      </c>
      <c r="O6" s="1" t="s">
        <v>281</v>
      </c>
      <c r="P6" s="38">
        <v>6.5</v>
      </c>
      <c r="Q6" s="39" t="s">
        <v>195</v>
      </c>
      <c r="R6" s="27">
        <v>6</v>
      </c>
      <c r="S6" s="39" t="s">
        <v>317</v>
      </c>
      <c r="T6" s="28">
        <v>6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v>6</v>
      </c>
      <c r="C7" s="39" t="s">
        <v>215</v>
      </c>
      <c r="D7" s="28">
        <v>6.5</v>
      </c>
      <c r="E7" s="1" t="s">
        <v>181</v>
      </c>
      <c r="F7" s="27">
        <v>5.5</v>
      </c>
      <c r="G7" s="1" t="s">
        <v>235</v>
      </c>
      <c r="H7" s="28" t="s">
        <v>254</v>
      </c>
      <c r="I7" s="39" t="s">
        <v>82</v>
      </c>
      <c r="J7" s="29">
        <v>5</v>
      </c>
      <c r="K7" s="93" t="s">
        <v>103</v>
      </c>
      <c r="L7" s="58">
        <v>5.5</v>
      </c>
      <c r="M7" s="159" t="s">
        <v>70</v>
      </c>
      <c r="N7" s="146">
        <v>7.5</v>
      </c>
      <c r="O7" s="1" t="s">
        <v>142</v>
      </c>
      <c r="P7" s="38">
        <f>7.5+3-0.5</f>
        <v>10</v>
      </c>
      <c r="Q7" s="39" t="s">
        <v>290</v>
      </c>
      <c r="R7" s="27">
        <v>6</v>
      </c>
      <c r="S7" s="39" t="s">
        <v>162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>
        <v>6</v>
      </c>
      <c r="C8" s="39" t="s">
        <v>216</v>
      </c>
      <c r="D8" s="28">
        <v>6</v>
      </c>
      <c r="E8" s="1" t="s">
        <v>187</v>
      </c>
      <c r="F8" s="27">
        <f>7.5+3</f>
        <v>10.5</v>
      </c>
      <c r="G8" s="1" t="s">
        <v>238</v>
      </c>
      <c r="H8" s="28">
        <v>6.5</v>
      </c>
      <c r="I8" s="39" t="s">
        <v>83</v>
      </c>
      <c r="J8" s="29">
        <v>6</v>
      </c>
      <c r="K8" s="93" t="s">
        <v>105</v>
      </c>
      <c r="L8" s="58">
        <v>7</v>
      </c>
      <c r="M8" s="159" t="s">
        <v>67</v>
      </c>
      <c r="N8" s="146" t="s">
        <v>254</v>
      </c>
      <c r="O8" s="1" t="s">
        <v>179</v>
      </c>
      <c r="P8" s="38">
        <v>5</v>
      </c>
      <c r="Q8" s="39" t="s">
        <v>291</v>
      </c>
      <c r="R8" s="27">
        <v>5.5</v>
      </c>
      <c r="S8" s="39" t="s">
        <v>270</v>
      </c>
      <c r="T8" s="28">
        <v>6</v>
      </c>
      <c r="U8" s="45"/>
      <c r="V8" s="45"/>
      <c r="W8" s="45"/>
      <c r="X8" s="45"/>
      <c r="Y8" s="45"/>
      <c r="Z8" s="45"/>
    </row>
    <row r="9" spans="1:26" ht="12.75">
      <c r="A9" s="79" t="s">
        <v>122</v>
      </c>
      <c r="B9" s="27">
        <v>5.5</v>
      </c>
      <c r="C9" s="39" t="s">
        <v>217</v>
      </c>
      <c r="D9" s="28">
        <v>6.5</v>
      </c>
      <c r="E9" s="1" t="s">
        <v>178</v>
      </c>
      <c r="F9" s="27">
        <f>5.5-0.5</f>
        <v>5</v>
      </c>
      <c r="G9" s="1" t="s">
        <v>246</v>
      </c>
      <c r="H9" s="28">
        <v>5.5</v>
      </c>
      <c r="I9" s="39" t="s">
        <v>84</v>
      </c>
      <c r="J9" s="29">
        <v>6</v>
      </c>
      <c r="K9" s="93" t="s">
        <v>261</v>
      </c>
      <c r="L9" s="58" t="s">
        <v>254</v>
      </c>
      <c r="M9" s="159" t="s">
        <v>292</v>
      </c>
      <c r="N9" s="146">
        <f>7-0.5</f>
        <v>6.5</v>
      </c>
      <c r="O9" s="1" t="s">
        <v>140</v>
      </c>
      <c r="P9" s="38">
        <v>5</v>
      </c>
      <c r="Q9" s="39" t="s">
        <v>198</v>
      </c>
      <c r="R9" s="27">
        <v>6</v>
      </c>
      <c r="S9" s="39" t="s">
        <v>296</v>
      </c>
      <c r="T9" s="28">
        <v>6.5</v>
      </c>
      <c r="U9" s="45"/>
      <c r="V9" s="45"/>
      <c r="W9" s="45"/>
      <c r="X9" s="45"/>
      <c r="Y9" s="45"/>
      <c r="Z9" s="45"/>
    </row>
    <row r="10" spans="1:26" ht="12.75">
      <c r="A10" s="79" t="s">
        <v>132</v>
      </c>
      <c r="B10" s="27">
        <v>5</v>
      </c>
      <c r="C10" s="39" t="s">
        <v>218</v>
      </c>
      <c r="D10" s="28">
        <f>5.5-0.5</f>
        <v>5</v>
      </c>
      <c r="E10" s="1" t="s">
        <v>188</v>
      </c>
      <c r="F10" s="27">
        <v>5</v>
      </c>
      <c r="G10" s="1" t="s">
        <v>236</v>
      </c>
      <c r="H10" s="28">
        <v>5.5</v>
      </c>
      <c r="I10" s="39" t="s">
        <v>85</v>
      </c>
      <c r="J10" s="29">
        <v>6.5</v>
      </c>
      <c r="K10" s="93" t="s">
        <v>113</v>
      </c>
      <c r="L10" s="58">
        <v>6.5</v>
      </c>
      <c r="M10" s="159" t="s">
        <v>69</v>
      </c>
      <c r="N10" s="146">
        <f>5.5+3</f>
        <v>8.5</v>
      </c>
      <c r="O10" s="1" t="s">
        <v>141</v>
      </c>
      <c r="P10" s="38">
        <f>6-0.5</f>
        <v>5.5</v>
      </c>
      <c r="Q10" s="39" t="s">
        <v>197</v>
      </c>
      <c r="R10" s="27" t="s">
        <v>254</v>
      </c>
      <c r="S10" s="39" t="s">
        <v>295</v>
      </c>
      <c r="T10" s="28">
        <f>7+3</f>
        <v>10</v>
      </c>
      <c r="U10" s="45"/>
      <c r="V10" s="45"/>
      <c r="W10" s="45"/>
      <c r="X10" s="45"/>
      <c r="Y10" s="45"/>
      <c r="Z10" s="45"/>
    </row>
    <row r="11" spans="1:26" ht="12.75">
      <c r="A11" s="79" t="s">
        <v>127</v>
      </c>
      <c r="B11" s="27">
        <f>6+3</f>
        <v>9</v>
      </c>
      <c r="C11" s="39" t="s">
        <v>219</v>
      </c>
      <c r="D11" s="28">
        <f>7+3</f>
        <v>10</v>
      </c>
      <c r="E11" s="1" t="s">
        <v>185</v>
      </c>
      <c r="F11" s="27" t="s">
        <v>254</v>
      </c>
      <c r="G11" s="1" t="s">
        <v>239</v>
      </c>
      <c r="H11" s="28">
        <v>5.5</v>
      </c>
      <c r="I11" s="39" t="s">
        <v>279</v>
      </c>
      <c r="J11" s="29">
        <v>5</v>
      </c>
      <c r="K11" s="93" t="s">
        <v>108</v>
      </c>
      <c r="L11" s="58">
        <v>6.5</v>
      </c>
      <c r="M11" s="159" t="s">
        <v>250</v>
      </c>
      <c r="N11" s="146">
        <v>6</v>
      </c>
      <c r="O11" s="1" t="s">
        <v>145</v>
      </c>
      <c r="P11" s="38">
        <f>7.5+3+3</f>
        <v>13.5</v>
      </c>
      <c r="Q11" s="39" t="s">
        <v>201</v>
      </c>
      <c r="R11" s="27">
        <f>6+2</f>
        <v>8</v>
      </c>
      <c r="S11" s="39" t="s">
        <v>165</v>
      </c>
      <c r="T11" s="28">
        <v>5.5</v>
      </c>
      <c r="U11" s="45"/>
      <c r="V11" s="45"/>
      <c r="W11" s="45"/>
      <c r="X11" s="45"/>
      <c r="Y11" s="45"/>
      <c r="Z11" s="45"/>
    </row>
    <row r="12" spans="1:26" ht="12.75">
      <c r="A12" s="79" t="s">
        <v>126</v>
      </c>
      <c r="B12" s="27">
        <f>6.5+3</f>
        <v>9.5</v>
      </c>
      <c r="C12" s="39" t="s">
        <v>220</v>
      </c>
      <c r="D12" s="28">
        <v>6.5</v>
      </c>
      <c r="E12" s="1" t="s">
        <v>184</v>
      </c>
      <c r="F12" s="27">
        <f>6.5+3</f>
        <v>9.5</v>
      </c>
      <c r="G12" s="1" t="s">
        <v>241</v>
      </c>
      <c r="H12" s="28">
        <v>5.5</v>
      </c>
      <c r="I12" s="39" t="s">
        <v>86</v>
      </c>
      <c r="J12" s="29">
        <v>6.5</v>
      </c>
      <c r="K12" s="93" t="s">
        <v>107</v>
      </c>
      <c r="L12" s="58" t="s">
        <v>254</v>
      </c>
      <c r="M12" s="159" t="s">
        <v>71</v>
      </c>
      <c r="N12" s="146">
        <v>5</v>
      </c>
      <c r="O12" s="1" t="s">
        <v>147</v>
      </c>
      <c r="P12" s="38">
        <f>7+3+3</f>
        <v>13</v>
      </c>
      <c r="Q12" s="39" t="s">
        <v>282</v>
      </c>
      <c r="R12" s="27">
        <f>7.5+3+3</f>
        <v>13.5</v>
      </c>
      <c r="S12" s="39" t="s">
        <v>271</v>
      </c>
      <c r="T12" s="28">
        <v>6.5</v>
      </c>
      <c r="U12" s="45"/>
      <c r="V12" s="45"/>
      <c r="W12" s="45"/>
      <c r="X12" s="45"/>
      <c r="Y12" s="45"/>
      <c r="Z12" s="45"/>
    </row>
    <row r="13" spans="1:26" ht="12.75">
      <c r="A13" s="79" t="s">
        <v>134</v>
      </c>
      <c r="B13" s="27">
        <v>6</v>
      </c>
      <c r="C13" s="39" t="s">
        <v>221</v>
      </c>
      <c r="D13" s="28">
        <v>6.5</v>
      </c>
      <c r="E13" s="1" t="s">
        <v>273</v>
      </c>
      <c r="F13" s="27" t="s">
        <v>254</v>
      </c>
      <c r="G13" s="1" t="s">
        <v>265</v>
      </c>
      <c r="H13" s="28">
        <v>5.5</v>
      </c>
      <c r="I13" s="39" t="s">
        <v>87</v>
      </c>
      <c r="J13" s="29">
        <f>7+3</f>
        <v>10</v>
      </c>
      <c r="K13" s="93" t="s">
        <v>106</v>
      </c>
      <c r="L13" s="58">
        <v>6</v>
      </c>
      <c r="M13" s="159" t="s">
        <v>286</v>
      </c>
      <c r="N13" s="146">
        <v>5</v>
      </c>
      <c r="O13" s="1" t="s">
        <v>300</v>
      </c>
      <c r="P13" s="38">
        <f>6+3</f>
        <v>9</v>
      </c>
      <c r="Q13" s="39" t="s">
        <v>202</v>
      </c>
      <c r="R13" s="27">
        <v>5.5</v>
      </c>
      <c r="S13" s="39" t="s">
        <v>163</v>
      </c>
      <c r="T13" s="28">
        <v>6.5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40"/>
      <c r="D14" s="31"/>
      <c r="E14" s="45"/>
      <c r="F14" s="30"/>
      <c r="G14" s="45"/>
      <c r="H14" s="31"/>
      <c r="I14" s="40"/>
      <c r="J14" s="33"/>
      <c r="K14" s="94"/>
      <c r="L14" s="95"/>
      <c r="M14" s="160"/>
      <c r="N14" s="147"/>
      <c r="O14" s="45"/>
      <c r="P14" s="32"/>
      <c r="Q14" s="40"/>
      <c r="R14" s="30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40" t="s">
        <v>222</v>
      </c>
      <c r="D15" s="31" t="s">
        <v>252</v>
      </c>
      <c r="E15" s="45" t="s">
        <v>274</v>
      </c>
      <c r="F15" s="30" t="s">
        <v>252</v>
      </c>
      <c r="G15" s="45" t="s">
        <v>264</v>
      </c>
      <c r="H15" s="31" t="s">
        <v>252</v>
      </c>
      <c r="I15" s="40" t="s">
        <v>306</v>
      </c>
      <c r="J15" s="33">
        <v>7</v>
      </c>
      <c r="K15" s="94" t="s">
        <v>109</v>
      </c>
      <c r="L15" s="95" t="s">
        <v>252</v>
      </c>
      <c r="M15" s="160" t="s">
        <v>72</v>
      </c>
      <c r="N15" s="147" t="s">
        <v>252</v>
      </c>
      <c r="O15" s="45" t="s">
        <v>136</v>
      </c>
      <c r="P15" s="32">
        <v>6.5</v>
      </c>
      <c r="Q15" s="40" t="s">
        <v>192</v>
      </c>
      <c r="R15" s="30">
        <v>5.5</v>
      </c>
      <c r="S15" s="40" t="s">
        <v>166</v>
      </c>
      <c r="T15" s="31">
        <v>6.5</v>
      </c>
      <c r="U15" s="45"/>
      <c r="V15" s="45"/>
      <c r="W15" s="45"/>
      <c r="X15" s="45"/>
      <c r="Y15" s="45"/>
      <c r="Z15" s="45"/>
    </row>
    <row r="16" spans="1:26" ht="12.75">
      <c r="A16" s="54" t="s">
        <v>125</v>
      </c>
      <c r="B16" s="33">
        <v>5</v>
      </c>
      <c r="C16" s="40" t="s">
        <v>223</v>
      </c>
      <c r="D16" s="31">
        <v>6</v>
      </c>
      <c r="E16" s="45" t="s">
        <v>304</v>
      </c>
      <c r="F16" s="30">
        <v>6</v>
      </c>
      <c r="G16" s="1" t="s">
        <v>243</v>
      </c>
      <c r="H16" s="28">
        <v>4.5</v>
      </c>
      <c r="I16" s="40" t="s">
        <v>90</v>
      </c>
      <c r="J16" s="33">
        <v>5.5</v>
      </c>
      <c r="K16" s="94" t="s">
        <v>313</v>
      </c>
      <c r="L16" s="95" t="s">
        <v>252</v>
      </c>
      <c r="M16" s="178" t="s">
        <v>73</v>
      </c>
      <c r="N16" s="148">
        <v>6</v>
      </c>
      <c r="O16" s="45" t="s">
        <v>148</v>
      </c>
      <c r="P16" s="32">
        <v>6.5</v>
      </c>
      <c r="Q16" s="39" t="s">
        <v>314</v>
      </c>
      <c r="R16" s="27">
        <f>6+3</f>
        <v>9</v>
      </c>
      <c r="S16" s="40" t="s">
        <v>172</v>
      </c>
      <c r="T16" s="31">
        <f>5-0.5</f>
        <v>4.5</v>
      </c>
      <c r="U16" s="45"/>
      <c r="V16" s="45"/>
      <c r="W16" s="45"/>
      <c r="X16" s="45"/>
      <c r="Y16" s="45"/>
      <c r="Z16" s="45"/>
    </row>
    <row r="17" spans="1:26" ht="12.75">
      <c r="A17" s="54" t="s">
        <v>315</v>
      </c>
      <c r="B17" s="33">
        <v>4.5</v>
      </c>
      <c r="C17" s="40" t="s">
        <v>224</v>
      </c>
      <c r="D17" s="31">
        <v>6</v>
      </c>
      <c r="E17" s="45" t="s">
        <v>177</v>
      </c>
      <c r="F17" s="30">
        <v>5.5</v>
      </c>
      <c r="G17" s="45" t="s">
        <v>234</v>
      </c>
      <c r="H17" s="31">
        <v>5</v>
      </c>
      <c r="I17" s="40" t="s">
        <v>80</v>
      </c>
      <c r="J17" s="33">
        <v>6</v>
      </c>
      <c r="K17" s="93" t="s">
        <v>112</v>
      </c>
      <c r="L17" s="58">
        <v>6.5</v>
      </c>
      <c r="M17" s="160" t="s">
        <v>63</v>
      </c>
      <c r="N17" s="147">
        <v>5</v>
      </c>
      <c r="O17" s="45" t="s">
        <v>144</v>
      </c>
      <c r="P17" s="32" t="s">
        <v>252</v>
      </c>
      <c r="Q17" s="40" t="s">
        <v>194</v>
      </c>
      <c r="R17" s="33">
        <v>5.5</v>
      </c>
      <c r="S17" s="40" t="s">
        <v>171</v>
      </c>
      <c r="T17" s="31">
        <v>6.5</v>
      </c>
      <c r="U17" s="45"/>
      <c r="V17" s="45"/>
      <c r="W17" s="45"/>
      <c r="X17" s="45"/>
      <c r="Y17" s="45"/>
      <c r="Z17" s="45"/>
    </row>
    <row r="18" spans="1:26" ht="12.75">
      <c r="A18" s="54" t="s">
        <v>276</v>
      </c>
      <c r="B18" s="33">
        <v>6.5</v>
      </c>
      <c r="C18" s="40" t="s">
        <v>225</v>
      </c>
      <c r="D18" s="31">
        <v>6</v>
      </c>
      <c r="E18" s="45" t="s">
        <v>150</v>
      </c>
      <c r="F18" s="30" t="s">
        <v>252</v>
      </c>
      <c r="G18" s="1" t="s">
        <v>237</v>
      </c>
      <c r="H18" s="38">
        <v>5</v>
      </c>
      <c r="I18" s="40" t="s">
        <v>91</v>
      </c>
      <c r="J18" s="33">
        <v>6</v>
      </c>
      <c r="K18" s="121" t="s">
        <v>104</v>
      </c>
      <c r="L18" s="213">
        <v>6</v>
      </c>
      <c r="M18" s="159" t="s">
        <v>75</v>
      </c>
      <c r="N18" s="146">
        <v>6</v>
      </c>
      <c r="O18" s="45" t="s">
        <v>149</v>
      </c>
      <c r="P18" s="32">
        <v>6.5</v>
      </c>
      <c r="Q18" s="40" t="s">
        <v>199</v>
      </c>
      <c r="R18" s="33">
        <v>6.5</v>
      </c>
      <c r="S18" s="40" t="s">
        <v>269</v>
      </c>
      <c r="T18" s="31">
        <v>6</v>
      </c>
      <c r="U18" s="45"/>
      <c r="V18" s="45"/>
      <c r="W18" s="45"/>
      <c r="X18" s="45"/>
      <c r="Y18" s="45"/>
      <c r="Z18" s="45"/>
    </row>
    <row r="19" spans="1:26" ht="12.75">
      <c r="A19" s="54" t="s">
        <v>316</v>
      </c>
      <c r="B19" s="33">
        <v>6.5</v>
      </c>
      <c r="C19" s="40" t="s">
        <v>226</v>
      </c>
      <c r="D19" s="31">
        <v>5.5</v>
      </c>
      <c r="E19" s="45" t="s">
        <v>180</v>
      </c>
      <c r="F19" s="33">
        <v>5</v>
      </c>
      <c r="G19" s="45" t="s">
        <v>318</v>
      </c>
      <c r="H19" s="32" t="s">
        <v>252</v>
      </c>
      <c r="I19" s="40" t="s">
        <v>307</v>
      </c>
      <c r="J19" s="33">
        <v>6.5</v>
      </c>
      <c r="K19" s="121" t="s">
        <v>298</v>
      </c>
      <c r="L19" s="95" t="s">
        <v>252</v>
      </c>
      <c r="M19" s="160" t="s">
        <v>293</v>
      </c>
      <c r="N19" s="147" t="s">
        <v>312</v>
      </c>
      <c r="O19" s="45" t="s">
        <v>302</v>
      </c>
      <c r="P19" s="32" t="s">
        <v>252</v>
      </c>
      <c r="Q19" s="40" t="s">
        <v>209</v>
      </c>
      <c r="R19" s="33">
        <v>6.5</v>
      </c>
      <c r="S19" s="40" t="s">
        <v>157</v>
      </c>
      <c r="T19" s="32">
        <v>5.5</v>
      </c>
      <c r="U19" s="45"/>
      <c r="V19" s="45"/>
      <c r="W19" s="45"/>
      <c r="X19" s="45"/>
      <c r="Y19" s="45"/>
      <c r="Z19" s="45"/>
    </row>
    <row r="20" spans="1:26" ht="12.75">
      <c r="A20" s="54" t="s">
        <v>266</v>
      </c>
      <c r="B20" s="33" t="s">
        <v>252</v>
      </c>
      <c r="C20" s="40" t="s">
        <v>227</v>
      </c>
      <c r="D20" s="31">
        <v>6</v>
      </c>
      <c r="E20" s="1" t="s">
        <v>189</v>
      </c>
      <c r="F20" s="184">
        <v>5.5</v>
      </c>
      <c r="G20" s="45" t="s">
        <v>263</v>
      </c>
      <c r="H20" s="32" t="s">
        <v>252</v>
      </c>
      <c r="I20" s="40" t="s">
        <v>92</v>
      </c>
      <c r="J20" s="33" t="s">
        <v>252</v>
      </c>
      <c r="K20" s="93" t="s">
        <v>299</v>
      </c>
      <c r="L20" s="58">
        <f>6.5+3</f>
        <v>9.5</v>
      </c>
      <c r="M20" s="160" t="s">
        <v>77</v>
      </c>
      <c r="N20" s="147" t="s">
        <v>252</v>
      </c>
      <c r="O20" s="45" t="s">
        <v>152</v>
      </c>
      <c r="P20" s="32">
        <v>5.5</v>
      </c>
      <c r="Q20" s="40" t="s">
        <v>205</v>
      </c>
      <c r="R20" s="33">
        <v>6</v>
      </c>
      <c r="S20" s="40" t="s">
        <v>168</v>
      </c>
      <c r="T20" s="32">
        <v>6.5</v>
      </c>
      <c r="U20" s="45"/>
      <c r="V20" s="45"/>
      <c r="W20" s="45"/>
      <c r="X20" s="45"/>
      <c r="Y20" s="45"/>
      <c r="Z20" s="45"/>
    </row>
    <row r="21" spans="1:26" ht="12.75">
      <c r="A21" s="54" t="s">
        <v>355</v>
      </c>
      <c r="B21" s="33" t="s">
        <v>252</v>
      </c>
      <c r="C21" s="40" t="s">
        <v>228</v>
      </c>
      <c r="D21" s="32">
        <v>6</v>
      </c>
      <c r="E21" s="1" t="s">
        <v>182</v>
      </c>
      <c r="F21" s="29">
        <v>6</v>
      </c>
      <c r="G21" s="45" t="s">
        <v>248</v>
      </c>
      <c r="H21" s="32">
        <v>5</v>
      </c>
      <c r="I21" s="40" t="s">
        <v>280</v>
      </c>
      <c r="J21" s="33" t="s">
        <v>253</v>
      </c>
      <c r="K21" s="94" t="s">
        <v>115</v>
      </c>
      <c r="L21" s="95">
        <v>6</v>
      </c>
      <c r="M21" s="160" t="s">
        <v>251</v>
      </c>
      <c r="N21" s="147" t="s">
        <v>252</v>
      </c>
      <c r="O21" s="45" t="s">
        <v>303</v>
      </c>
      <c r="P21" s="32">
        <v>6</v>
      </c>
      <c r="Q21" s="40" t="s">
        <v>196</v>
      </c>
      <c r="R21" s="33">
        <v>6</v>
      </c>
      <c r="S21" s="40" t="s">
        <v>164</v>
      </c>
      <c r="T21" s="32" t="s">
        <v>252</v>
      </c>
      <c r="U21" s="45"/>
      <c r="V21" s="45"/>
      <c r="W21" s="45"/>
      <c r="X21" s="45"/>
      <c r="Y21" s="45"/>
      <c r="Z21" s="45"/>
    </row>
    <row r="22" spans="1:26" ht="12.75">
      <c r="A22" s="91" t="s">
        <v>135</v>
      </c>
      <c r="B22" s="29">
        <v>-1</v>
      </c>
      <c r="C22" s="39" t="s">
        <v>229</v>
      </c>
      <c r="D22" s="38">
        <v>1</v>
      </c>
      <c r="E22" s="79" t="s">
        <v>257</v>
      </c>
      <c r="F22" s="29">
        <v>0</v>
      </c>
      <c r="G22" s="39" t="s">
        <v>249</v>
      </c>
      <c r="H22" s="38">
        <v>1.5</v>
      </c>
      <c r="I22" s="39" t="s">
        <v>96</v>
      </c>
      <c r="J22" s="29">
        <v>1</v>
      </c>
      <c r="K22" s="93" t="s">
        <v>116</v>
      </c>
      <c r="L22" s="58">
        <v>0.5</v>
      </c>
      <c r="M22" s="159" t="s">
        <v>97</v>
      </c>
      <c r="N22" s="146">
        <v>0</v>
      </c>
      <c r="O22" s="39" t="s">
        <v>153</v>
      </c>
      <c r="P22" s="38">
        <v>1</v>
      </c>
      <c r="Q22" s="39" t="s">
        <v>210</v>
      </c>
      <c r="R22" s="29">
        <v>-0.5</v>
      </c>
      <c r="S22" s="39" t="s">
        <v>173</v>
      </c>
      <c r="T22" s="92">
        <v>1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40"/>
      <c r="D23" s="32"/>
      <c r="E23" s="80"/>
      <c r="F23" s="33"/>
      <c r="G23" s="34"/>
      <c r="H23" s="32"/>
      <c r="I23" s="80"/>
      <c r="J23" s="33"/>
      <c r="K23" s="94"/>
      <c r="L23" s="95"/>
      <c r="M23" s="94"/>
      <c r="N23" s="147"/>
      <c r="O23" s="40"/>
      <c r="P23" s="32"/>
      <c r="Q23" s="34"/>
      <c r="R23" s="33"/>
      <c r="S23" s="40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49">
        <f>SUM(B2:B13,B22)</f>
        <v>72</v>
      </c>
      <c r="C24" s="17"/>
      <c r="D24" s="162">
        <f>SUM(D3:D13,D22)</f>
        <v>69.5</v>
      </c>
      <c r="E24" s="26"/>
      <c r="F24" s="47">
        <f>SUM(F2:F13,F20,F21,F22)</f>
        <v>68.5</v>
      </c>
      <c r="G24" s="17">
        <v>-5</v>
      </c>
      <c r="H24" s="365">
        <f>SUM(H3:H13,H16,H18,H22)</f>
        <v>65</v>
      </c>
      <c r="I24" s="26"/>
      <c r="J24" s="189">
        <f>SUM(J2:J13,J22)</f>
        <v>70.5</v>
      </c>
      <c r="K24" s="68"/>
      <c r="L24" s="96">
        <f>SUM(L3:L13,L17,L20,L22)</f>
        <v>72</v>
      </c>
      <c r="M24" s="68"/>
      <c r="N24" s="149">
        <f>SUM(N2:N13,N16,N22)</f>
        <v>75</v>
      </c>
      <c r="O24" s="17"/>
      <c r="P24" s="299">
        <f>SUM(P3:P13,P22)</f>
        <v>85</v>
      </c>
      <c r="Q24" s="17"/>
      <c r="R24" s="217">
        <f>SUM(R2:R13,R16,R22)</f>
        <v>76</v>
      </c>
      <c r="S24" s="17"/>
      <c r="T24" s="61">
        <f>SUM(T3:T13,T22)</f>
        <v>69.5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>
        <v>60</v>
      </c>
      <c r="I25" s="26"/>
      <c r="J25" s="77"/>
      <c r="K25" s="68"/>
      <c r="L25" s="180"/>
      <c r="M25" s="68"/>
      <c r="N25" s="150"/>
      <c r="O25" s="17"/>
      <c r="P25" s="18"/>
      <c r="Q25" s="17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42"/>
      <c r="B26" s="214">
        <v>2</v>
      </c>
      <c r="C26" s="87"/>
      <c r="D26" s="164">
        <v>1</v>
      </c>
      <c r="E26" s="53"/>
      <c r="F26" s="168">
        <v>1</v>
      </c>
      <c r="G26" s="81"/>
      <c r="H26" s="44">
        <v>0</v>
      </c>
      <c r="I26" s="82"/>
      <c r="J26" s="43">
        <v>1</v>
      </c>
      <c r="K26" s="97"/>
      <c r="L26" s="98">
        <v>2</v>
      </c>
      <c r="M26" s="139"/>
      <c r="N26" s="140">
        <v>2</v>
      </c>
      <c r="O26" s="50"/>
      <c r="P26" s="84">
        <v>4</v>
      </c>
      <c r="Q26" s="46"/>
      <c r="R26" s="41">
        <v>3</v>
      </c>
      <c r="S26" s="62"/>
      <c r="T26" s="6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E1:F1"/>
    <mergeCell ref="C1:D1"/>
    <mergeCell ref="I1:J1"/>
    <mergeCell ref="M1:N1"/>
    <mergeCell ref="S1:T1"/>
    <mergeCell ref="G1:H1"/>
    <mergeCell ref="O1:P1"/>
    <mergeCell ref="K1:L1"/>
    <mergeCell ref="Q1:R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2.421875" style="0" bestFit="1" customWidth="1"/>
    <col min="2" max="2" width="5.00390625" style="0" bestFit="1" customWidth="1"/>
    <col min="3" max="3" width="12.7109375" style="0" customWidth="1"/>
    <col min="4" max="4" width="5.140625" style="0" customWidth="1"/>
    <col min="5" max="5" width="12.28125" style="0" customWidth="1"/>
    <col min="6" max="6" width="4.8515625" style="0" bestFit="1" customWidth="1"/>
    <col min="7" max="7" width="12.8515625" style="0" bestFit="1" customWidth="1"/>
    <col min="8" max="8" width="5.00390625" style="0" customWidth="1"/>
    <col min="9" max="9" width="12.57421875" style="0" bestFit="1" customWidth="1"/>
    <col min="10" max="10" width="5.00390625" style="0" customWidth="1"/>
    <col min="11" max="11" width="11.7109375" style="0" bestFit="1" customWidth="1"/>
    <col min="12" max="12" width="4.8515625" style="0" bestFit="1" customWidth="1"/>
    <col min="13" max="13" width="11.7109375" style="0" bestFit="1" customWidth="1"/>
    <col min="14" max="14" width="4.421875" style="0" bestFit="1" customWidth="1"/>
    <col min="15" max="15" width="13.28125" style="0" bestFit="1" customWidth="1"/>
    <col min="16" max="16" width="5.00390625" style="0" bestFit="1" customWidth="1"/>
    <col min="17" max="17" width="13.421875" style="0" bestFit="1" customWidth="1"/>
    <col min="18" max="18" width="4.57421875" style="0" bestFit="1" customWidth="1"/>
    <col min="19" max="19" width="12.8515625" style="0" customWidth="1"/>
    <col min="20" max="20" width="4.8515625" style="0" customWidth="1"/>
  </cols>
  <sheetData>
    <row r="1" spans="1:26" ht="13.5" thickBot="1">
      <c r="A1" s="465" t="s">
        <v>60</v>
      </c>
      <c r="B1" s="466"/>
      <c r="C1" s="455" t="s">
        <v>54</v>
      </c>
      <c r="D1" s="456"/>
      <c r="E1" s="459" t="s">
        <v>336</v>
      </c>
      <c r="F1" s="460"/>
      <c r="G1" s="467" t="s">
        <v>58</v>
      </c>
      <c r="H1" s="468"/>
      <c r="I1" s="461" t="s">
        <v>337</v>
      </c>
      <c r="J1" s="462"/>
      <c r="K1" s="477" t="s">
        <v>56</v>
      </c>
      <c r="L1" s="458"/>
      <c r="M1" s="469" t="s">
        <v>59</v>
      </c>
      <c r="N1" s="470"/>
      <c r="O1" s="471" t="s">
        <v>57</v>
      </c>
      <c r="P1" s="472"/>
      <c r="Q1" s="463" t="s">
        <v>55</v>
      </c>
      <c r="R1" s="464"/>
      <c r="S1" s="473" t="s">
        <v>230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181">
        <v>2</v>
      </c>
      <c r="C2" s="17"/>
      <c r="D2" s="18"/>
      <c r="E2" s="158"/>
      <c r="F2" s="182">
        <v>2</v>
      </c>
      <c r="G2" s="17"/>
      <c r="H2" s="161"/>
      <c r="I2" s="158"/>
      <c r="J2" s="173">
        <v>2</v>
      </c>
      <c r="K2" s="17"/>
      <c r="L2" s="161"/>
      <c r="M2" s="17"/>
      <c r="N2" s="186">
        <v>2</v>
      </c>
      <c r="O2" s="17"/>
      <c r="P2" s="18"/>
      <c r="Q2" s="26"/>
      <c r="R2" s="171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1" t="s">
        <v>242</v>
      </c>
      <c r="B3" s="27">
        <f>6-1-1</f>
        <v>4</v>
      </c>
      <c r="C3" s="39" t="s">
        <v>117</v>
      </c>
      <c r="D3" s="28">
        <f>5.5-1</f>
        <v>4.5</v>
      </c>
      <c r="E3" s="159" t="s">
        <v>297</v>
      </c>
      <c r="F3" s="146">
        <f>6-1-1-1</f>
        <v>3</v>
      </c>
      <c r="G3" s="39" t="s">
        <v>211</v>
      </c>
      <c r="H3" s="28">
        <f>7+1</f>
        <v>8</v>
      </c>
      <c r="I3" s="159" t="s">
        <v>62</v>
      </c>
      <c r="J3" s="146">
        <f>6-1-1</f>
        <v>4</v>
      </c>
      <c r="K3" s="1" t="s">
        <v>78</v>
      </c>
      <c r="L3" s="38">
        <f>5-1-1-1</f>
        <v>2</v>
      </c>
      <c r="M3" s="1" t="s">
        <v>155</v>
      </c>
      <c r="N3" s="27">
        <f>6.5+1</f>
        <v>7.5</v>
      </c>
      <c r="O3" s="1" t="s">
        <v>174</v>
      </c>
      <c r="P3" s="28">
        <f>8+3-1</f>
        <v>10</v>
      </c>
      <c r="Q3" s="1" t="s">
        <v>136</v>
      </c>
      <c r="R3" s="29">
        <f>6-1-1-1</f>
        <v>3</v>
      </c>
      <c r="S3" s="39" t="s">
        <v>192</v>
      </c>
      <c r="T3" s="28">
        <f>5.5-1-1-1</f>
        <v>2.5</v>
      </c>
      <c r="U3" s="45"/>
      <c r="V3" s="45"/>
      <c r="W3" s="45"/>
      <c r="X3" s="45"/>
      <c r="Y3" s="45"/>
      <c r="Z3" s="45"/>
    </row>
    <row r="4" spans="1:26" ht="12.75">
      <c r="A4" s="1" t="s">
        <v>232</v>
      </c>
      <c r="B4" s="27">
        <v>5</v>
      </c>
      <c r="C4" s="39" t="s">
        <v>118</v>
      </c>
      <c r="D4" s="28">
        <f>6.5+3</f>
        <v>9.5</v>
      </c>
      <c r="E4" s="159" t="s">
        <v>101</v>
      </c>
      <c r="F4" s="146">
        <f>5-0.5</f>
        <v>4.5</v>
      </c>
      <c r="G4" s="39" t="s">
        <v>212</v>
      </c>
      <c r="H4" s="28">
        <f>8+3+3</f>
        <v>14</v>
      </c>
      <c r="I4" s="159" t="s">
        <v>74</v>
      </c>
      <c r="J4" s="146">
        <f>5.5-0.5</f>
        <v>5</v>
      </c>
      <c r="K4" s="1" t="s">
        <v>90</v>
      </c>
      <c r="L4" s="38" t="s">
        <v>254</v>
      </c>
      <c r="M4" s="1" t="s">
        <v>156</v>
      </c>
      <c r="N4" s="27">
        <v>6</v>
      </c>
      <c r="O4" s="1" t="s">
        <v>191</v>
      </c>
      <c r="P4" s="28">
        <v>6</v>
      </c>
      <c r="Q4" s="1" t="s">
        <v>281</v>
      </c>
      <c r="R4" s="29">
        <v>6</v>
      </c>
      <c r="S4" s="39" t="s">
        <v>193</v>
      </c>
      <c r="T4" s="28">
        <v>7.5</v>
      </c>
      <c r="U4" s="45"/>
      <c r="V4" s="45"/>
      <c r="W4" s="45"/>
      <c r="X4" s="45"/>
      <c r="Y4" s="45"/>
      <c r="Z4" s="45"/>
    </row>
    <row r="5" spans="1:26" ht="12.75">
      <c r="A5" s="1" t="s">
        <v>308</v>
      </c>
      <c r="B5" s="27">
        <v>6</v>
      </c>
      <c r="C5" s="39" t="s">
        <v>120</v>
      </c>
      <c r="D5" s="169">
        <v>6</v>
      </c>
      <c r="E5" s="159" t="s">
        <v>100</v>
      </c>
      <c r="F5" s="146">
        <v>6</v>
      </c>
      <c r="G5" s="39" t="s">
        <v>326</v>
      </c>
      <c r="H5" s="28">
        <v>6</v>
      </c>
      <c r="I5" s="159" t="s">
        <v>285</v>
      </c>
      <c r="J5" s="146">
        <v>5.5</v>
      </c>
      <c r="K5" s="1" t="s">
        <v>305</v>
      </c>
      <c r="L5" s="38">
        <f>6.5+3</f>
        <v>9.5</v>
      </c>
      <c r="M5" s="1" t="s">
        <v>158</v>
      </c>
      <c r="N5" s="27">
        <v>6.5</v>
      </c>
      <c r="O5" s="1" t="s">
        <v>331</v>
      </c>
      <c r="P5" s="28" t="s">
        <v>254</v>
      </c>
      <c r="Q5" s="1" t="s">
        <v>137</v>
      </c>
      <c r="R5" s="29">
        <f>6-0.5</f>
        <v>5.5</v>
      </c>
      <c r="S5" s="39" t="s">
        <v>205</v>
      </c>
      <c r="T5" s="28">
        <f>5-0.5</f>
        <v>4.5</v>
      </c>
      <c r="U5" s="45"/>
      <c r="V5" s="45"/>
      <c r="W5" s="45"/>
      <c r="X5" s="45"/>
      <c r="Y5" s="45"/>
      <c r="Z5" s="45"/>
    </row>
    <row r="6" spans="1:26" ht="12.75">
      <c r="A6" s="1" t="s">
        <v>309</v>
      </c>
      <c r="B6" s="27">
        <v>6</v>
      </c>
      <c r="C6" s="39" t="s">
        <v>267</v>
      </c>
      <c r="D6" s="28">
        <v>6</v>
      </c>
      <c r="E6" s="159" t="s">
        <v>99</v>
      </c>
      <c r="F6" s="146">
        <v>6</v>
      </c>
      <c r="G6" s="39" t="s">
        <v>214</v>
      </c>
      <c r="H6" s="28" t="s">
        <v>256</v>
      </c>
      <c r="I6" s="159" t="s">
        <v>66</v>
      </c>
      <c r="J6" s="146">
        <f>5.5-0.5</f>
        <v>5</v>
      </c>
      <c r="K6" s="1" t="s">
        <v>277</v>
      </c>
      <c r="L6" s="38">
        <v>6.5</v>
      </c>
      <c r="M6" s="1" t="s">
        <v>157</v>
      </c>
      <c r="N6" s="27">
        <f>6-0.5</f>
        <v>5.5</v>
      </c>
      <c r="O6" s="1" t="s">
        <v>177</v>
      </c>
      <c r="P6" s="28">
        <v>6</v>
      </c>
      <c r="Q6" s="1" t="s">
        <v>303</v>
      </c>
      <c r="R6" s="29">
        <v>6.5</v>
      </c>
      <c r="S6" s="39" t="s">
        <v>195</v>
      </c>
      <c r="T6" s="28" t="s">
        <v>254</v>
      </c>
      <c r="U6" s="45"/>
      <c r="V6" s="45"/>
      <c r="W6" s="45"/>
      <c r="X6" s="45"/>
      <c r="Y6" s="45"/>
      <c r="Z6" s="45"/>
    </row>
    <row r="7" spans="1:26" ht="12.75">
      <c r="A7" s="1" t="s">
        <v>235</v>
      </c>
      <c r="B7" s="27">
        <v>6</v>
      </c>
      <c r="C7" s="39" t="s">
        <v>121</v>
      </c>
      <c r="D7" s="28">
        <f>7+3</f>
        <v>10</v>
      </c>
      <c r="E7" s="159" t="s">
        <v>103</v>
      </c>
      <c r="F7" s="146">
        <v>6.5</v>
      </c>
      <c r="G7" s="39" t="s">
        <v>215</v>
      </c>
      <c r="H7" s="28">
        <v>5</v>
      </c>
      <c r="I7" s="159" t="s">
        <v>65</v>
      </c>
      <c r="J7" s="146">
        <v>7</v>
      </c>
      <c r="K7" s="1" t="s">
        <v>82</v>
      </c>
      <c r="L7" s="38">
        <f>7-0.5</f>
        <v>6.5</v>
      </c>
      <c r="M7" s="1" t="s">
        <v>296</v>
      </c>
      <c r="N7" s="27">
        <v>7</v>
      </c>
      <c r="O7" s="1" t="s">
        <v>181</v>
      </c>
      <c r="P7" s="28">
        <v>6</v>
      </c>
      <c r="Q7" s="1" t="s">
        <v>142</v>
      </c>
      <c r="R7" s="29">
        <v>6.5</v>
      </c>
      <c r="S7" s="39" t="s">
        <v>284</v>
      </c>
      <c r="T7" s="28">
        <f>6-0.5</f>
        <v>5.5</v>
      </c>
      <c r="U7" s="45"/>
      <c r="V7" s="45"/>
      <c r="W7" s="45"/>
      <c r="X7" s="45"/>
      <c r="Y7" s="45"/>
      <c r="Z7" s="45"/>
    </row>
    <row r="8" spans="1:26" ht="12.75">
      <c r="A8" s="1" t="s">
        <v>238</v>
      </c>
      <c r="B8" s="27">
        <f>5-0.5</f>
        <v>4.5</v>
      </c>
      <c r="C8" s="39" t="s">
        <v>124</v>
      </c>
      <c r="D8" s="28">
        <v>5.5</v>
      </c>
      <c r="E8" s="159" t="s">
        <v>105</v>
      </c>
      <c r="F8" s="146">
        <v>5.5</v>
      </c>
      <c r="G8" s="39" t="s">
        <v>216</v>
      </c>
      <c r="H8" s="28">
        <v>5.5</v>
      </c>
      <c r="I8" s="159" t="s">
        <v>70</v>
      </c>
      <c r="J8" s="146">
        <v>5</v>
      </c>
      <c r="K8" s="1" t="s">
        <v>83</v>
      </c>
      <c r="L8" s="38">
        <f>6.5+3</f>
        <v>9.5</v>
      </c>
      <c r="M8" s="1" t="s">
        <v>330</v>
      </c>
      <c r="N8" s="27">
        <f>7.5-0.5</f>
        <v>7</v>
      </c>
      <c r="O8" s="1" t="s">
        <v>178</v>
      </c>
      <c r="P8" s="28">
        <f>6.5+2</f>
        <v>8.5</v>
      </c>
      <c r="Q8" s="1" t="s">
        <v>149</v>
      </c>
      <c r="R8" s="29">
        <v>6</v>
      </c>
      <c r="S8" s="39" t="s">
        <v>291</v>
      </c>
      <c r="T8" s="28">
        <v>6.5</v>
      </c>
      <c r="U8" s="45"/>
      <c r="V8" s="45"/>
      <c r="W8" s="45"/>
      <c r="X8" s="45"/>
      <c r="Y8" s="45"/>
      <c r="Z8" s="45"/>
    </row>
    <row r="9" spans="1:26" ht="12.75">
      <c r="A9" s="1" t="s">
        <v>236</v>
      </c>
      <c r="B9" s="27" t="s">
        <v>256</v>
      </c>
      <c r="C9" s="39" t="s">
        <v>123</v>
      </c>
      <c r="D9" s="28">
        <f>5-1.5</f>
        <v>3.5</v>
      </c>
      <c r="E9" s="159" t="s">
        <v>261</v>
      </c>
      <c r="F9" s="146" t="s">
        <v>254</v>
      </c>
      <c r="G9" s="39" t="s">
        <v>217</v>
      </c>
      <c r="H9" s="28">
        <v>5.5</v>
      </c>
      <c r="I9" s="159" t="s">
        <v>327</v>
      </c>
      <c r="J9" s="146">
        <f>6.5-0.5</f>
        <v>6</v>
      </c>
      <c r="K9" s="1" t="s">
        <v>85</v>
      </c>
      <c r="L9" s="38">
        <v>5.5</v>
      </c>
      <c r="M9" s="1" t="s">
        <v>162</v>
      </c>
      <c r="N9" s="27">
        <f>6+3</f>
        <v>9</v>
      </c>
      <c r="O9" s="1" t="s">
        <v>188</v>
      </c>
      <c r="P9" s="28">
        <v>6</v>
      </c>
      <c r="Q9" s="1" t="s">
        <v>179</v>
      </c>
      <c r="R9" s="29">
        <v>6.5</v>
      </c>
      <c r="S9" s="39" t="s">
        <v>208</v>
      </c>
      <c r="T9" s="28">
        <v>5</v>
      </c>
      <c r="U9" s="45"/>
      <c r="V9" s="45"/>
      <c r="W9" s="45"/>
      <c r="X9" s="45"/>
      <c r="Y9" s="45"/>
      <c r="Z9" s="45"/>
    </row>
    <row r="10" spans="1:26" ht="12.75">
      <c r="A10" s="1" t="s">
        <v>246</v>
      </c>
      <c r="B10" s="27">
        <v>6</v>
      </c>
      <c r="C10" s="39" t="s">
        <v>276</v>
      </c>
      <c r="D10" s="28">
        <v>6.5</v>
      </c>
      <c r="E10" s="159" t="s">
        <v>113</v>
      </c>
      <c r="F10" s="146">
        <v>4</v>
      </c>
      <c r="G10" s="39" t="s">
        <v>218</v>
      </c>
      <c r="H10" s="28">
        <v>6</v>
      </c>
      <c r="I10" s="159" t="s">
        <v>69</v>
      </c>
      <c r="J10" s="146">
        <v>5</v>
      </c>
      <c r="K10" s="1" t="s">
        <v>84</v>
      </c>
      <c r="L10" s="38">
        <v>6</v>
      </c>
      <c r="M10" s="1" t="s">
        <v>171</v>
      </c>
      <c r="N10" s="27">
        <v>5.5</v>
      </c>
      <c r="O10" s="1" t="s">
        <v>180</v>
      </c>
      <c r="P10" s="28">
        <v>6.5</v>
      </c>
      <c r="Q10" s="1" t="s">
        <v>333</v>
      </c>
      <c r="R10" s="29">
        <v>4.5</v>
      </c>
      <c r="S10" s="39" t="s">
        <v>197</v>
      </c>
      <c r="T10" s="28">
        <f>6+3</f>
        <v>9</v>
      </c>
      <c r="U10" s="45"/>
      <c r="V10" s="45"/>
      <c r="W10" s="45"/>
      <c r="X10" s="45"/>
      <c r="Y10" s="45"/>
      <c r="Z10" s="45"/>
    </row>
    <row r="11" spans="1:26" ht="12.75">
      <c r="A11" s="1" t="s">
        <v>239</v>
      </c>
      <c r="B11" s="27">
        <f>6.5+3</f>
        <v>9.5</v>
      </c>
      <c r="C11" s="39" t="s">
        <v>127</v>
      </c>
      <c r="D11" s="28">
        <f>5.5-2</f>
        <v>3.5</v>
      </c>
      <c r="E11" s="159" t="s">
        <v>108</v>
      </c>
      <c r="F11" s="146" t="s">
        <v>254</v>
      </c>
      <c r="G11" s="39" t="s">
        <v>219</v>
      </c>
      <c r="H11" s="28">
        <f>6+3</f>
        <v>9</v>
      </c>
      <c r="I11" s="159" t="s">
        <v>76</v>
      </c>
      <c r="J11" s="146">
        <v>5</v>
      </c>
      <c r="K11" s="1" t="s">
        <v>86</v>
      </c>
      <c r="L11" s="38">
        <f>5.5-2</f>
        <v>3.5</v>
      </c>
      <c r="M11" s="1" t="s">
        <v>271</v>
      </c>
      <c r="N11" s="27">
        <v>7</v>
      </c>
      <c r="O11" s="1" t="s">
        <v>184</v>
      </c>
      <c r="P11" s="28">
        <f>6.5+3-2</f>
        <v>7.5</v>
      </c>
      <c r="Q11" s="1" t="s">
        <v>300</v>
      </c>
      <c r="R11" s="29">
        <f>5-1.5</f>
        <v>3.5</v>
      </c>
      <c r="S11" s="39" t="s">
        <v>201</v>
      </c>
      <c r="T11" s="28">
        <v>5.5</v>
      </c>
      <c r="U11" s="45"/>
      <c r="V11" s="45"/>
      <c r="W11" s="45"/>
      <c r="X11" s="45"/>
      <c r="Y11" s="45"/>
      <c r="Z11" s="45"/>
    </row>
    <row r="12" spans="1:26" ht="12.75">
      <c r="A12" s="1" t="s">
        <v>241</v>
      </c>
      <c r="B12" s="27">
        <f>6+3</f>
        <v>9</v>
      </c>
      <c r="C12" s="39" t="s">
        <v>125</v>
      </c>
      <c r="D12" s="28">
        <v>5</v>
      </c>
      <c r="E12" s="159" t="s">
        <v>107</v>
      </c>
      <c r="F12" s="146">
        <f>6.5+3</f>
        <v>9.5</v>
      </c>
      <c r="G12" s="39" t="s">
        <v>220</v>
      </c>
      <c r="H12" s="28">
        <v>5</v>
      </c>
      <c r="I12" s="159" t="s">
        <v>71</v>
      </c>
      <c r="J12" s="146">
        <f>6.5+3</f>
        <v>9.5</v>
      </c>
      <c r="K12" s="1" t="s">
        <v>87</v>
      </c>
      <c r="L12" s="38">
        <v>6</v>
      </c>
      <c r="M12" s="1" t="s">
        <v>163</v>
      </c>
      <c r="N12" s="27">
        <f>6.5+3</f>
        <v>9.5</v>
      </c>
      <c r="O12" s="1" t="s">
        <v>189</v>
      </c>
      <c r="P12" s="28">
        <v>5.5</v>
      </c>
      <c r="Q12" s="1" t="s">
        <v>145</v>
      </c>
      <c r="R12" s="29">
        <v>5</v>
      </c>
      <c r="S12" s="39" t="s">
        <v>282</v>
      </c>
      <c r="T12" s="28">
        <v>5.5</v>
      </c>
      <c r="U12" s="45"/>
      <c r="V12" s="45"/>
      <c r="W12" s="45"/>
      <c r="X12" s="45"/>
      <c r="Y12" s="45"/>
      <c r="Z12" s="45"/>
    </row>
    <row r="13" spans="1:26" ht="12.75">
      <c r="A13" s="1" t="s">
        <v>265</v>
      </c>
      <c r="B13" s="27">
        <f>7.5+3+3</f>
        <v>13.5</v>
      </c>
      <c r="C13" s="39" t="s">
        <v>134</v>
      </c>
      <c r="D13" s="28">
        <v>6</v>
      </c>
      <c r="E13" s="159" t="s">
        <v>106</v>
      </c>
      <c r="F13" s="146">
        <v>6.5</v>
      </c>
      <c r="G13" s="39" t="s">
        <v>221</v>
      </c>
      <c r="H13" s="28">
        <v>6</v>
      </c>
      <c r="I13" s="159" t="s">
        <v>286</v>
      </c>
      <c r="J13" s="146">
        <f>7.5+3+3</f>
        <v>13.5</v>
      </c>
      <c r="K13" s="1" t="s">
        <v>88</v>
      </c>
      <c r="L13" s="38">
        <v>5.5</v>
      </c>
      <c r="M13" s="1" t="s">
        <v>164</v>
      </c>
      <c r="N13" s="27">
        <f>6+3</f>
        <v>9</v>
      </c>
      <c r="O13" s="1" t="s">
        <v>273</v>
      </c>
      <c r="P13" s="28">
        <v>5</v>
      </c>
      <c r="Q13" s="1" t="s">
        <v>144</v>
      </c>
      <c r="R13" s="29">
        <v>6</v>
      </c>
      <c r="S13" s="39" t="s">
        <v>202</v>
      </c>
      <c r="T13" s="28">
        <v>6</v>
      </c>
      <c r="U13" s="45"/>
      <c r="V13" s="45"/>
      <c r="W13" s="45"/>
      <c r="X13" s="45"/>
      <c r="Y13" s="45"/>
      <c r="Z13" s="45"/>
    </row>
    <row r="14" spans="1:26" ht="12.75">
      <c r="A14" s="45"/>
      <c r="B14" s="30"/>
      <c r="C14" s="142"/>
      <c r="D14" s="32"/>
      <c r="E14" s="160"/>
      <c r="F14" s="147"/>
      <c r="G14" s="40"/>
      <c r="H14" s="31"/>
      <c r="I14" s="160"/>
      <c r="J14" s="147"/>
      <c r="K14" s="45"/>
      <c r="L14" s="32"/>
      <c r="M14" s="45"/>
      <c r="N14" s="30"/>
      <c r="O14" s="45"/>
      <c r="P14" s="31"/>
      <c r="Q14" s="45"/>
      <c r="R14" s="33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45" t="s">
        <v>264</v>
      </c>
      <c r="B15" s="30" t="s">
        <v>252</v>
      </c>
      <c r="C15" s="142" t="s">
        <v>128</v>
      </c>
      <c r="D15" s="32" t="s">
        <v>252</v>
      </c>
      <c r="E15" s="160" t="s">
        <v>109</v>
      </c>
      <c r="F15" s="147" t="s">
        <v>252</v>
      </c>
      <c r="G15" s="40" t="s">
        <v>222</v>
      </c>
      <c r="H15" s="31" t="s">
        <v>252</v>
      </c>
      <c r="I15" s="160" t="s">
        <v>72</v>
      </c>
      <c r="J15" s="147" t="s">
        <v>252</v>
      </c>
      <c r="K15" s="45" t="s">
        <v>306</v>
      </c>
      <c r="L15" s="32" t="s">
        <v>252</v>
      </c>
      <c r="M15" s="45" t="s">
        <v>166</v>
      </c>
      <c r="N15" s="30">
        <f>7.5-1-1-0.5</f>
        <v>5</v>
      </c>
      <c r="O15" s="45" t="s">
        <v>274</v>
      </c>
      <c r="P15" s="31" t="s">
        <v>252</v>
      </c>
      <c r="Q15" s="45" t="s">
        <v>146</v>
      </c>
      <c r="R15" s="33">
        <v>7</v>
      </c>
      <c r="S15" s="40" t="s">
        <v>283</v>
      </c>
      <c r="T15" s="31">
        <v>5</v>
      </c>
      <c r="U15" s="45"/>
      <c r="V15" s="45"/>
      <c r="W15" s="45"/>
      <c r="X15" s="45"/>
      <c r="Y15" s="45"/>
      <c r="Z15" s="45"/>
    </row>
    <row r="16" spans="1:26" ht="12.75">
      <c r="A16" s="45" t="s">
        <v>243</v>
      </c>
      <c r="B16" s="30">
        <v>6.5</v>
      </c>
      <c r="C16" s="142" t="s">
        <v>119</v>
      </c>
      <c r="D16" s="32" t="s">
        <v>252</v>
      </c>
      <c r="E16" s="160" t="s">
        <v>313</v>
      </c>
      <c r="F16" s="147" t="s">
        <v>253</v>
      </c>
      <c r="G16" s="39" t="s">
        <v>223</v>
      </c>
      <c r="H16" s="28">
        <f>6-0.5</f>
        <v>5.5</v>
      </c>
      <c r="I16" s="178" t="s">
        <v>328</v>
      </c>
      <c r="J16" s="148">
        <v>6</v>
      </c>
      <c r="K16" s="1" t="s">
        <v>91</v>
      </c>
      <c r="L16" s="38">
        <v>5.5</v>
      </c>
      <c r="M16" s="45" t="s">
        <v>165</v>
      </c>
      <c r="N16" s="30">
        <f>7+3</f>
        <v>10</v>
      </c>
      <c r="O16" s="45" t="s">
        <v>182</v>
      </c>
      <c r="P16" s="31">
        <f>7+3+3-0.5</f>
        <v>12.5</v>
      </c>
      <c r="Q16" s="45" t="s">
        <v>147</v>
      </c>
      <c r="R16" s="33">
        <f>6.5+3</f>
        <v>9.5</v>
      </c>
      <c r="S16" s="40" t="s">
        <v>290</v>
      </c>
      <c r="T16" s="31">
        <v>6</v>
      </c>
      <c r="U16" s="45"/>
      <c r="V16" s="45"/>
      <c r="W16" s="45"/>
      <c r="X16" s="45"/>
      <c r="Y16" s="45"/>
      <c r="Z16" s="45"/>
    </row>
    <row r="17" spans="1:26" ht="12.75">
      <c r="A17" s="45" t="s">
        <v>234</v>
      </c>
      <c r="B17" s="30">
        <v>4.5</v>
      </c>
      <c r="C17" s="142" t="s">
        <v>131</v>
      </c>
      <c r="D17" s="32">
        <v>4.5</v>
      </c>
      <c r="E17" s="159" t="s">
        <v>112</v>
      </c>
      <c r="F17" s="146">
        <v>5</v>
      </c>
      <c r="G17" s="40" t="s">
        <v>224</v>
      </c>
      <c r="H17" s="31">
        <v>6</v>
      </c>
      <c r="I17" s="160" t="s">
        <v>73</v>
      </c>
      <c r="J17" s="147">
        <v>6.5</v>
      </c>
      <c r="K17" s="45" t="s">
        <v>93</v>
      </c>
      <c r="L17" s="32" t="s">
        <v>252</v>
      </c>
      <c r="M17" s="45" t="s">
        <v>172</v>
      </c>
      <c r="N17" s="30">
        <v>6</v>
      </c>
      <c r="O17" s="45" t="s">
        <v>272</v>
      </c>
      <c r="P17" s="31" t="s">
        <v>252</v>
      </c>
      <c r="Q17" s="45" t="s">
        <v>148</v>
      </c>
      <c r="R17" s="33">
        <v>6.5</v>
      </c>
      <c r="S17" s="39" t="s">
        <v>194</v>
      </c>
      <c r="T17" s="38">
        <v>5</v>
      </c>
      <c r="U17" s="45"/>
      <c r="V17" s="45"/>
      <c r="W17" s="45"/>
      <c r="X17" s="45"/>
      <c r="Y17" s="45"/>
      <c r="Z17" s="45"/>
    </row>
    <row r="18" spans="1:26" ht="12.75">
      <c r="A18" s="1" t="s">
        <v>237</v>
      </c>
      <c r="B18" s="29">
        <f>6-0.5</f>
        <v>5.5</v>
      </c>
      <c r="C18" s="142" t="s">
        <v>316</v>
      </c>
      <c r="D18" s="32">
        <v>5</v>
      </c>
      <c r="E18" s="159" t="s">
        <v>104</v>
      </c>
      <c r="F18" s="146">
        <v>6</v>
      </c>
      <c r="G18" s="40" t="s">
        <v>225</v>
      </c>
      <c r="H18" s="31">
        <v>6</v>
      </c>
      <c r="I18" s="178" t="s">
        <v>68</v>
      </c>
      <c r="J18" s="148" t="s">
        <v>252</v>
      </c>
      <c r="K18" s="45" t="s">
        <v>92</v>
      </c>
      <c r="L18" s="32">
        <f>6+3</f>
        <v>9</v>
      </c>
      <c r="M18" s="45" t="s">
        <v>270</v>
      </c>
      <c r="N18" s="30">
        <v>5.5</v>
      </c>
      <c r="O18" s="45" t="s">
        <v>150</v>
      </c>
      <c r="P18" s="31" t="s">
        <v>252</v>
      </c>
      <c r="Q18" s="45" t="s">
        <v>141</v>
      </c>
      <c r="R18" s="33">
        <f>7-0.5</f>
        <v>6.5</v>
      </c>
      <c r="S18" s="40" t="s">
        <v>199</v>
      </c>
      <c r="T18" s="32">
        <v>5.5</v>
      </c>
      <c r="U18" s="45"/>
      <c r="V18" s="45"/>
      <c r="W18" s="45"/>
      <c r="X18" s="45"/>
      <c r="Y18" s="45"/>
      <c r="Z18" s="45"/>
    </row>
    <row r="19" spans="1:26" ht="12.75">
      <c r="A19" s="45" t="s">
        <v>310</v>
      </c>
      <c r="B19" s="33">
        <v>6</v>
      </c>
      <c r="C19" s="142" t="s">
        <v>315</v>
      </c>
      <c r="D19" s="32" t="s">
        <v>252</v>
      </c>
      <c r="E19" s="178" t="s">
        <v>298</v>
      </c>
      <c r="F19" s="147" t="s">
        <v>252</v>
      </c>
      <c r="G19" s="40" t="s">
        <v>226</v>
      </c>
      <c r="H19" s="31">
        <v>4.5</v>
      </c>
      <c r="I19" s="160" t="s">
        <v>251</v>
      </c>
      <c r="J19" s="147" t="s">
        <v>252</v>
      </c>
      <c r="K19" s="45" t="s">
        <v>307</v>
      </c>
      <c r="L19" s="32" t="s">
        <v>252</v>
      </c>
      <c r="M19" s="45" t="s">
        <v>161</v>
      </c>
      <c r="N19" s="33">
        <v>5</v>
      </c>
      <c r="O19" s="45" t="s">
        <v>187</v>
      </c>
      <c r="P19" s="32">
        <v>6.5</v>
      </c>
      <c r="Q19" s="45" t="s">
        <v>143</v>
      </c>
      <c r="R19" s="33">
        <f>6.5+3</f>
        <v>9.5</v>
      </c>
      <c r="S19" s="40" t="s">
        <v>335</v>
      </c>
      <c r="T19" s="32">
        <v>6</v>
      </c>
      <c r="U19" s="45"/>
      <c r="V19" s="45"/>
      <c r="W19" s="45"/>
      <c r="X19" s="45"/>
      <c r="Y19" s="45"/>
      <c r="Z19" s="45"/>
    </row>
    <row r="20" spans="1:26" ht="12.75">
      <c r="A20" s="45" t="s">
        <v>240</v>
      </c>
      <c r="B20" s="33">
        <v>6</v>
      </c>
      <c r="C20" s="142" t="s">
        <v>132</v>
      </c>
      <c r="D20" s="32">
        <v>5.5</v>
      </c>
      <c r="E20" s="178" t="s">
        <v>299</v>
      </c>
      <c r="F20" s="147" t="s">
        <v>252</v>
      </c>
      <c r="G20" s="40" t="s">
        <v>227</v>
      </c>
      <c r="H20" s="31" t="s">
        <v>253</v>
      </c>
      <c r="I20" s="160" t="s">
        <v>293</v>
      </c>
      <c r="J20" s="147">
        <v>5.5</v>
      </c>
      <c r="K20" s="45" t="s">
        <v>280</v>
      </c>
      <c r="L20" s="32" t="s">
        <v>253</v>
      </c>
      <c r="M20" s="45" t="s">
        <v>317</v>
      </c>
      <c r="N20" s="33">
        <v>6.5</v>
      </c>
      <c r="O20" s="1" t="s">
        <v>176</v>
      </c>
      <c r="P20" s="92">
        <v>6</v>
      </c>
      <c r="Q20" s="45" t="s">
        <v>138</v>
      </c>
      <c r="R20" s="33">
        <f>5.5-0.5</f>
        <v>5</v>
      </c>
      <c r="S20" s="40" t="s">
        <v>209</v>
      </c>
      <c r="T20" s="32">
        <f>6.5+3</f>
        <v>9.5</v>
      </c>
      <c r="U20" s="45"/>
      <c r="V20" s="45"/>
      <c r="W20" s="45"/>
      <c r="X20" s="45"/>
      <c r="Y20" s="45"/>
      <c r="Z20" s="45"/>
    </row>
    <row r="21" spans="1:26" ht="12.75">
      <c r="A21" s="45" t="s">
        <v>248</v>
      </c>
      <c r="B21" s="33" t="s">
        <v>252</v>
      </c>
      <c r="C21" s="142" t="s">
        <v>126</v>
      </c>
      <c r="D21" s="32" t="s">
        <v>252</v>
      </c>
      <c r="E21" s="160" t="s">
        <v>115</v>
      </c>
      <c r="F21" s="147" t="s">
        <v>252</v>
      </c>
      <c r="G21" s="40" t="s">
        <v>228</v>
      </c>
      <c r="H21" s="32">
        <v>6</v>
      </c>
      <c r="I21" s="160" t="s">
        <v>329</v>
      </c>
      <c r="J21" s="147">
        <v>7</v>
      </c>
      <c r="K21" s="45" t="s">
        <v>279</v>
      </c>
      <c r="L21" s="32">
        <v>6</v>
      </c>
      <c r="M21" s="45" t="s">
        <v>269</v>
      </c>
      <c r="N21" s="36">
        <v>5.5</v>
      </c>
      <c r="O21" s="45" t="s">
        <v>332</v>
      </c>
      <c r="P21" s="32">
        <f>6.5+3</f>
        <v>9.5</v>
      </c>
      <c r="Q21" s="45" t="s">
        <v>334</v>
      </c>
      <c r="R21" s="33">
        <v>6</v>
      </c>
      <c r="S21" s="40" t="s">
        <v>196</v>
      </c>
      <c r="T21" s="32">
        <v>6</v>
      </c>
      <c r="U21" s="45"/>
      <c r="V21" s="45"/>
      <c r="W21" s="45"/>
      <c r="X21" s="45"/>
      <c r="Y21" s="45"/>
      <c r="Z21" s="45"/>
    </row>
    <row r="22" spans="1:26" ht="12.75">
      <c r="A22" s="1" t="s">
        <v>249</v>
      </c>
      <c r="B22" s="29">
        <v>-1</v>
      </c>
      <c r="C22" s="143" t="s">
        <v>135</v>
      </c>
      <c r="D22" s="38">
        <v>0</v>
      </c>
      <c r="E22" s="159" t="s">
        <v>116</v>
      </c>
      <c r="F22" s="146">
        <v>0.5</v>
      </c>
      <c r="G22" s="39" t="s">
        <v>229</v>
      </c>
      <c r="H22" s="38">
        <v>1</v>
      </c>
      <c r="I22" s="159" t="s">
        <v>97</v>
      </c>
      <c r="J22" s="146">
        <v>0</v>
      </c>
      <c r="K22" s="39" t="s">
        <v>96</v>
      </c>
      <c r="L22" s="38">
        <v>-1</v>
      </c>
      <c r="M22" s="39" t="s">
        <v>173</v>
      </c>
      <c r="N22" s="184">
        <v>-1</v>
      </c>
      <c r="O22" s="1" t="s">
        <v>257</v>
      </c>
      <c r="P22" s="38">
        <v>1</v>
      </c>
      <c r="Q22" s="79" t="s">
        <v>153</v>
      </c>
      <c r="R22" s="29">
        <v>-0.5</v>
      </c>
      <c r="S22" s="39" t="s">
        <v>210</v>
      </c>
      <c r="T22" s="38">
        <v>-1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34"/>
      <c r="D23" s="32"/>
      <c r="E23" s="160"/>
      <c r="F23" s="147"/>
      <c r="G23" s="40"/>
      <c r="H23" s="32"/>
      <c r="I23" s="160"/>
      <c r="J23" s="147"/>
      <c r="K23" s="40"/>
      <c r="L23" s="32"/>
      <c r="M23" s="40"/>
      <c r="N23" s="33"/>
      <c r="P23" s="32"/>
      <c r="Q23" s="80"/>
      <c r="R23" s="33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31">
        <f>SUM(B2:B13,B18,B22)</f>
        <v>76</v>
      </c>
      <c r="C24" s="17"/>
      <c r="D24" s="190">
        <f>SUM(D3:D13,D22)</f>
        <v>66</v>
      </c>
      <c r="E24" s="158"/>
      <c r="F24" s="192">
        <f>SUM(F2:F13,F17,F18,F22)</f>
        <v>65</v>
      </c>
      <c r="G24" s="17"/>
      <c r="H24" s="162">
        <f>SUM(H3:H13,H16,H22)</f>
        <v>76.5</v>
      </c>
      <c r="I24" s="158"/>
      <c r="J24" s="149">
        <f>SUM(J2:J13,J22)</f>
        <v>72.5</v>
      </c>
      <c r="K24" s="17"/>
      <c r="L24" s="176">
        <f>SUM(L3:L13,L16,L22)</f>
        <v>65</v>
      </c>
      <c r="M24" s="17"/>
      <c r="N24" s="185">
        <f>SUM(N2:N13,N22)</f>
        <v>80.5</v>
      </c>
      <c r="O24" s="17"/>
      <c r="P24" s="225">
        <f>SUM(P3:P13,P20,P22)</f>
        <v>74</v>
      </c>
      <c r="Q24" s="26"/>
      <c r="R24" s="188">
        <f>SUM(R2:R13,R22)</f>
        <v>60.5</v>
      </c>
      <c r="S24" s="17"/>
      <c r="T24" s="226">
        <f>SUM(T3:T13,T17,T22)</f>
        <v>61.5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158"/>
      <c r="F25" s="150"/>
      <c r="G25" s="17"/>
      <c r="H25" s="23"/>
      <c r="I25" s="158"/>
      <c r="J25" s="150"/>
      <c r="K25" s="17"/>
      <c r="L25" s="23"/>
      <c r="M25" s="17"/>
      <c r="N25" s="77"/>
      <c r="O25" s="17"/>
      <c r="P25" s="18"/>
      <c r="Q25" s="26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81"/>
      <c r="B26" s="44">
        <v>3</v>
      </c>
      <c r="C26" s="42"/>
      <c r="D26" s="170">
        <v>1</v>
      </c>
      <c r="E26" s="97"/>
      <c r="F26" s="98">
        <v>0</v>
      </c>
      <c r="G26" s="87"/>
      <c r="H26" s="164">
        <v>3</v>
      </c>
      <c r="I26" s="187"/>
      <c r="J26" s="140">
        <v>2</v>
      </c>
      <c r="K26" s="183"/>
      <c r="L26" s="43">
        <v>0</v>
      </c>
      <c r="M26" s="62"/>
      <c r="N26" s="60">
        <v>3</v>
      </c>
      <c r="O26" s="53"/>
      <c r="P26" s="168">
        <v>2</v>
      </c>
      <c r="Q26" s="50"/>
      <c r="R26" s="84">
        <v>0</v>
      </c>
      <c r="S26" s="46"/>
      <c r="T26" s="41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Q1:R1"/>
    <mergeCell ref="E1:F1"/>
    <mergeCell ref="S1:T1"/>
    <mergeCell ref="C1:D1"/>
    <mergeCell ref="O1:P1"/>
    <mergeCell ref="G1:H1"/>
    <mergeCell ref="K1:L1"/>
    <mergeCell ref="I1:J1"/>
    <mergeCell ref="M1:N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12.140625" style="0" customWidth="1"/>
    <col min="4" max="4" width="5.00390625" style="0" customWidth="1"/>
    <col min="5" max="5" width="12.8515625" style="0" bestFit="1" customWidth="1"/>
    <col min="6" max="6" width="5.00390625" style="0" customWidth="1"/>
    <col min="7" max="7" width="12.57421875" style="0" bestFit="1" customWidth="1"/>
    <col min="8" max="8" width="4.8515625" style="0" bestFit="1" customWidth="1"/>
    <col min="9" max="9" width="12.421875" style="0" bestFit="1" customWidth="1"/>
    <col min="10" max="10" width="5.00390625" style="0" bestFit="1" customWidth="1"/>
    <col min="11" max="11" width="11.7109375" style="0" bestFit="1" customWidth="1"/>
    <col min="12" max="12" width="4.8515625" style="0" bestFit="1" customWidth="1"/>
    <col min="13" max="13" width="11.7109375" style="0" bestFit="1" customWidth="1"/>
    <col min="14" max="14" width="4.57421875" style="0" bestFit="1" customWidth="1"/>
    <col min="15" max="15" width="13.421875" style="0" bestFit="1" customWidth="1"/>
    <col min="16" max="16" width="4.57421875" style="0" bestFit="1" customWidth="1"/>
    <col min="17" max="17" width="14.421875" style="0" bestFit="1" customWidth="1"/>
    <col min="18" max="18" width="5.00390625" style="0" bestFit="1" customWidth="1"/>
    <col min="19" max="19" width="15.140625" style="0" bestFit="1" customWidth="1"/>
    <col min="20" max="20" width="4.8515625" style="0" bestFit="1" customWidth="1"/>
  </cols>
  <sheetData>
    <row r="1" spans="1:26" ht="13.5" thickBot="1">
      <c r="A1" s="455" t="s">
        <v>54</v>
      </c>
      <c r="B1" s="456"/>
      <c r="C1" s="459" t="s">
        <v>336</v>
      </c>
      <c r="D1" s="460"/>
      <c r="E1" s="467" t="s">
        <v>58</v>
      </c>
      <c r="F1" s="468"/>
      <c r="G1" s="461" t="s">
        <v>337</v>
      </c>
      <c r="H1" s="462"/>
      <c r="I1" s="465" t="s">
        <v>60</v>
      </c>
      <c r="J1" s="466"/>
      <c r="K1" s="477" t="s">
        <v>56</v>
      </c>
      <c r="L1" s="458"/>
      <c r="M1" s="469" t="s">
        <v>59</v>
      </c>
      <c r="N1" s="470"/>
      <c r="O1" s="463" t="s">
        <v>55</v>
      </c>
      <c r="P1" s="464"/>
      <c r="Q1" s="471" t="s">
        <v>57</v>
      </c>
      <c r="R1" s="472"/>
      <c r="S1" s="473" t="s">
        <v>230</v>
      </c>
      <c r="T1" s="474"/>
      <c r="U1" s="45"/>
      <c r="V1" s="45"/>
      <c r="W1" s="45"/>
      <c r="X1" s="45"/>
      <c r="Y1" s="45"/>
      <c r="Z1" s="45"/>
    </row>
    <row r="2" spans="1:26" ht="12.75">
      <c r="A2" s="26"/>
      <c r="B2" s="232">
        <v>2</v>
      </c>
      <c r="C2" s="68"/>
      <c r="D2" s="179"/>
      <c r="E2" s="26"/>
      <c r="F2" s="175">
        <v>2</v>
      </c>
      <c r="G2" s="68"/>
      <c r="H2" s="179"/>
      <c r="I2" s="26"/>
      <c r="J2" s="181">
        <v>2</v>
      </c>
      <c r="K2" s="17"/>
      <c r="L2" s="161"/>
      <c r="M2" s="26"/>
      <c r="N2" s="234">
        <v>2</v>
      </c>
      <c r="O2" s="17"/>
      <c r="P2" s="18"/>
      <c r="Q2" s="26"/>
      <c r="R2" s="55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79" t="s">
        <v>117</v>
      </c>
      <c r="B3" s="27">
        <f>6.5+1</f>
        <v>7.5</v>
      </c>
      <c r="C3" s="93" t="s">
        <v>98</v>
      </c>
      <c r="D3" s="58">
        <f>7+1</f>
        <v>8</v>
      </c>
      <c r="E3" s="79" t="s">
        <v>211</v>
      </c>
      <c r="F3" s="27">
        <f>6.5+1</f>
        <v>7.5</v>
      </c>
      <c r="G3" s="93" t="s">
        <v>62</v>
      </c>
      <c r="H3" s="58" t="s">
        <v>254</v>
      </c>
      <c r="I3" s="165" t="s">
        <v>242</v>
      </c>
      <c r="J3" s="27">
        <f>6.5-1</f>
        <v>5.5</v>
      </c>
      <c r="K3" s="67" t="s">
        <v>78</v>
      </c>
      <c r="L3" s="38">
        <f>5-1-1</f>
        <v>3</v>
      </c>
      <c r="M3" s="165" t="s">
        <v>268</v>
      </c>
      <c r="N3" s="27">
        <f>6-1-1-1</f>
        <v>3</v>
      </c>
      <c r="O3" s="67" t="s">
        <v>136</v>
      </c>
      <c r="P3" s="38">
        <f>6-1</f>
        <v>5</v>
      </c>
      <c r="Q3" s="165" t="s">
        <v>174</v>
      </c>
      <c r="R3" s="27">
        <f>5.5-1-1</f>
        <v>3.5</v>
      </c>
      <c r="S3" s="39" t="s">
        <v>192</v>
      </c>
      <c r="T3" s="28" t="s">
        <v>254</v>
      </c>
      <c r="U3" s="45"/>
      <c r="V3" s="45"/>
      <c r="W3" s="45"/>
      <c r="X3" s="45"/>
      <c r="Y3" s="45"/>
      <c r="Z3" s="45"/>
    </row>
    <row r="4" spans="1:26" ht="12.75">
      <c r="A4" s="79" t="s">
        <v>118</v>
      </c>
      <c r="B4" s="27">
        <v>5.5</v>
      </c>
      <c r="C4" s="93" t="s">
        <v>101</v>
      </c>
      <c r="D4" s="58">
        <v>6</v>
      </c>
      <c r="E4" s="79" t="s">
        <v>212</v>
      </c>
      <c r="F4" s="27">
        <v>6.5</v>
      </c>
      <c r="G4" s="93" t="s">
        <v>328</v>
      </c>
      <c r="H4" s="58" t="s">
        <v>254</v>
      </c>
      <c r="I4" s="165" t="s">
        <v>232</v>
      </c>
      <c r="J4" s="27">
        <v>6</v>
      </c>
      <c r="K4" s="67" t="s">
        <v>90</v>
      </c>
      <c r="L4" s="38">
        <v>5</v>
      </c>
      <c r="M4" s="165" t="s">
        <v>156</v>
      </c>
      <c r="N4" s="27">
        <v>6</v>
      </c>
      <c r="O4" s="67" t="s">
        <v>281</v>
      </c>
      <c r="P4" s="38">
        <v>6</v>
      </c>
      <c r="Q4" s="165" t="s">
        <v>191</v>
      </c>
      <c r="R4" s="27">
        <v>6</v>
      </c>
      <c r="S4" s="39" t="s">
        <v>193</v>
      </c>
      <c r="T4" s="28">
        <f>5-0.5</f>
        <v>4.5</v>
      </c>
      <c r="U4" s="45"/>
      <c r="V4" s="45"/>
      <c r="W4" s="45"/>
      <c r="X4" s="45"/>
      <c r="Y4" s="45"/>
      <c r="Z4" s="45"/>
    </row>
    <row r="5" spans="1:26" ht="12.75">
      <c r="A5" s="79" t="s">
        <v>120</v>
      </c>
      <c r="B5" s="48">
        <f>5.5-1.5</f>
        <v>4</v>
      </c>
      <c r="C5" s="93" t="s">
        <v>100</v>
      </c>
      <c r="D5" s="58">
        <v>6</v>
      </c>
      <c r="E5" s="79" t="s">
        <v>326</v>
      </c>
      <c r="F5" s="27">
        <f>6-0.5</f>
        <v>5.5</v>
      </c>
      <c r="G5" s="93" t="s">
        <v>73</v>
      </c>
      <c r="H5" s="58">
        <v>5.5</v>
      </c>
      <c r="I5" s="165" t="s">
        <v>308</v>
      </c>
      <c r="J5" s="27">
        <v>6</v>
      </c>
      <c r="K5" s="67" t="s">
        <v>81</v>
      </c>
      <c r="L5" s="38" t="s">
        <v>254</v>
      </c>
      <c r="M5" s="165" t="s">
        <v>158</v>
      </c>
      <c r="N5" s="237">
        <f>7.5+3+3-0.5</f>
        <v>13</v>
      </c>
      <c r="O5" s="67" t="s">
        <v>137</v>
      </c>
      <c r="P5" s="38">
        <f>5.5-0.5</f>
        <v>5</v>
      </c>
      <c r="Q5" s="165" t="s">
        <v>331</v>
      </c>
      <c r="R5" s="27">
        <v>6</v>
      </c>
      <c r="S5" s="39" t="s">
        <v>204</v>
      </c>
      <c r="T5" s="28">
        <f>5-0.5</f>
        <v>4.5</v>
      </c>
      <c r="U5" s="45"/>
      <c r="V5" s="45"/>
      <c r="W5" s="45"/>
      <c r="X5" s="45"/>
      <c r="Y5" s="45"/>
      <c r="Z5" s="45"/>
    </row>
    <row r="6" spans="1:26" ht="12.75">
      <c r="A6" s="79" t="s">
        <v>267</v>
      </c>
      <c r="B6" s="27">
        <f>5.5-0.5</f>
        <v>5</v>
      </c>
      <c r="C6" s="93" t="s">
        <v>340</v>
      </c>
      <c r="D6" s="58">
        <f>5.5-0.5</f>
        <v>5</v>
      </c>
      <c r="E6" s="79" t="s">
        <v>214</v>
      </c>
      <c r="F6" s="27">
        <f>6-0.5</f>
        <v>5.5</v>
      </c>
      <c r="G6" s="93" t="s">
        <v>66</v>
      </c>
      <c r="H6" s="58">
        <f>7+3</f>
        <v>10</v>
      </c>
      <c r="I6" s="165" t="s">
        <v>309</v>
      </c>
      <c r="J6" s="27">
        <v>6.5</v>
      </c>
      <c r="K6" s="67" t="s">
        <v>277</v>
      </c>
      <c r="L6" s="38">
        <v>5</v>
      </c>
      <c r="M6" s="165" t="s">
        <v>157</v>
      </c>
      <c r="N6" s="27">
        <f>5.5-0.5</f>
        <v>5</v>
      </c>
      <c r="O6" s="67" t="s">
        <v>138</v>
      </c>
      <c r="P6" s="38">
        <f>7+3</f>
        <v>10</v>
      </c>
      <c r="Q6" s="165" t="s">
        <v>342</v>
      </c>
      <c r="R6" s="27">
        <v>6</v>
      </c>
      <c r="S6" s="39" t="s">
        <v>194</v>
      </c>
      <c r="T6" s="28">
        <f>7+3</f>
        <v>10</v>
      </c>
      <c r="U6" s="45"/>
      <c r="V6" s="45"/>
      <c r="W6" s="45"/>
      <c r="X6" s="45"/>
      <c r="Y6" s="45"/>
      <c r="Z6" s="45"/>
    </row>
    <row r="7" spans="1:26" ht="12.75">
      <c r="A7" s="79" t="s">
        <v>121</v>
      </c>
      <c r="B7" s="27">
        <v>6</v>
      </c>
      <c r="C7" s="93" t="s">
        <v>103</v>
      </c>
      <c r="D7" s="58">
        <v>6.5</v>
      </c>
      <c r="E7" s="79" t="s">
        <v>215</v>
      </c>
      <c r="F7" s="27">
        <v>6</v>
      </c>
      <c r="G7" s="93" t="s">
        <v>65</v>
      </c>
      <c r="H7" s="58">
        <v>6.5</v>
      </c>
      <c r="I7" s="165" t="s">
        <v>235</v>
      </c>
      <c r="J7" s="27" t="s">
        <v>254</v>
      </c>
      <c r="K7" s="67" t="s">
        <v>82</v>
      </c>
      <c r="L7" s="38">
        <v>5</v>
      </c>
      <c r="M7" s="165" t="s">
        <v>159</v>
      </c>
      <c r="N7" s="27">
        <v>5.5</v>
      </c>
      <c r="O7" s="67" t="s">
        <v>142</v>
      </c>
      <c r="P7" s="38">
        <v>6.5</v>
      </c>
      <c r="Q7" s="165" t="s">
        <v>341</v>
      </c>
      <c r="R7" s="27">
        <v>6</v>
      </c>
      <c r="S7" s="39" t="s">
        <v>284</v>
      </c>
      <c r="T7" s="28">
        <v>5</v>
      </c>
      <c r="U7" s="45"/>
      <c r="V7" s="45"/>
      <c r="W7" s="45"/>
      <c r="X7" s="45"/>
      <c r="Y7" s="45"/>
      <c r="Z7" s="45"/>
    </row>
    <row r="8" spans="1:26" ht="12.75">
      <c r="A8" s="79" t="s">
        <v>124</v>
      </c>
      <c r="B8" s="27">
        <v>6.5</v>
      </c>
      <c r="C8" s="93" t="s">
        <v>105</v>
      </c>
      <c r="D8" s="58">
        <f>7+3</f>
        <v>10</v>
      </c>
      <c r="E8" s="79" t="s">
        <v>216</v>
      </c>
      <c r="F8" s="27" t="s">
        <v>254</v>
      </c>
      <c r="G8" s="93" t="s">
        <v>68</v>
      </c>
      <c r="H8" s="58">
        <f>6.5-0.5</f>
        <v>6</v>
      </c>
      <c r="I8" s="165" t="s">
        <v>238</v>
      </c>
      <c r="J8" s="27">
        <f>4.5-0.5</f>
        <v>4</v>
      </c>
      <c r="K8" s="67" t="s">
        <v>83</v>
      </c>
      <c r="L8" s="38">
        <v>6</v>
      </c>
      <c r="M8" s="165" t="s">
        <v>270</v>
      </c>
      <c r="N8" s="27">
        <v>6.5</v>
      </c>
      <c r="O8" s="67" t="s">
        <v>141</v>
      </c>
      <c r="P8" s="38">
        <v>6.5</v>
      </c>
      <c r="Q8" s="165" t="s">
        <v>178</v>
      </c>
      <c r="R8" s="27">
        <f>6-1.5</f>
        <v>4.5</v>
      </c>
      <c r="S8" s="39" t="s">
        <v>291</v>
      </c>
      <c r="T8" s="28">
        <f>6.5-0.5</f>
        <v>6</v>
      </c>
      <c r="U8" s="45"/>
      <c r="V8" s="45"/>
      <c r="W8" s="45"/>
      <c r="X8" s="45"/>
      <c r="Y8" s="45"/>
      <c r="Z8" s="45"/>
    </row>
    <row r="9" spans="1:26" ht="12.75">
      <c r="A9" s="79" t="s">
        <v>122</v>
      </c>
      <c r="B9" s="27" t="s">
        <v>254</v>
      </c>
      <c r="C9" s="93" t="s">
        <v>112</v>
      </c>
      <c r="D9" s="58">
        <v>6</v>
      </c>
      <c r="E9" s="79" t="s">
        <v>217</v>
      </c>
      <c r="F9" s="27">
        <v>6.5</v>
      </c>
      <c r="G9" s="93" t="s">
        <v>251</v>
      </c>
      <c r="H9" s="58" t="s">
        <v>254</v>
      </c>
      <c r="I9" s="165" t="s">
        <v>236</v>
      </c>
      <c r="J9" s="27">
        <v>6</v>
      </c>
      <c r="K9" s="67" t="s">
        <v>85</v>
      </c>
      <c r="L9" s="38">
        <v>6.5</v>
      </c>
      <c r="M9" s="165" t="s">
        <v>162</v>
      </c>
      <c r="N9" s="27">
        <v>5</v>
      </c>
      <c r="O9" s="67" t="s">
        <v>179</v>
      </c>
      <c r="P9" s="38">
        <v>6</v>
      </c>
      <c r="Q9" s="165" t="s">
        <v>188</v>
      </c>
      <c r="R9" s="27">
        <v>6</v>
      </c>
      <c r="S9" s="39" t="s">
        <v>339</v>
      </c>
      <c r="T9" s="28">
        <f>6.5-0.5</f>
        <v>6</v>
      </c>
      <c r="U9" s="45"/>
      <c r="V9" s="45"/>
      <c r="W9" s="45"/>
      <c r="X9" s="45"/>
      <c r="Y9" s="45"/>
      <c r="Z9" s="45"/>
    </row>
    <row r="10" spans="1:26" ht="12.75">
      <c r="A10" s="79" t="s">
        <v>276</v>
      </c>
      <c r="B10" s="27">
        <v>6.5</v>
      </c>
      <c r="C10" s="93" t="s">
        <v>102</v>
      </c>
      <c r="D10" s="58">
        <v>5.5</v>
      </c>
      <c r="E10" s="79" t="s">
        <v>218</v>
      </c>
      <c r="F10" s="27">
        <v>5</v>
      </c>
      <c r="G10" s="93" t="s">
        <v>75</v>
      </c>
      <c r="H10" s="58">
        <f>5.5-0.5</f>
        <v>5</v>
      </c>
      <c r="I10" s="165" t="s">
        <v>246</v>
      </c>
      <c r="J10" s="27">
        <v>5</v>
      </c>
      <c r="K10" s="67" t="s">
        <v>84</v>
      </c>
      <c r="L10" s="38">
        <f>6+2</f>
        <v>8</v>
      </c>
      <c r="M10" s="165" t="s">
        <v>171</v>
      </c>
      <c r="N10" s="27">
        <f>6.5-0.5</f>
        <v>6</v>
      </c>
      <c r="O10" s="67" t="s">
        <v>143</v>
      </c>
      <c r="P10" s="38">
        <v>6</v>
      </c>
      <c r="Q10" s="165" t="s">
        <v>187</v>
      </c>
      <c r="R10" s="27">
        <f>7+3</f>
        <v>10</v>
      </c>
      <c r="S10" s="39" t="s">
        <v>199</v>
      </c>
      <c r="T10" s="28">
        <f>7+3</f>
        <v>10</v>
      </c>
      <c r="U10" s="45"/>
      <c r="V10" s="45"/>
      <c r="W10" s="45"/>
      <c r="X10" s="45"/>
      <c r="Y10" s="45"/>
      <c r="Z10" s="45"/>
    </row>
    <row r="11" spans="1:26" ht="12.75">
      <c r="A11" s="79" t="s">
        <v>126</v>
      </c>
      <c r="B11" s="27">
        <f>6+3</f>
        <v>9</v>
      </c>
      <c r="C11" s="93" t="s">
        <v>108</v>
      </c>
      <c r="D11" s="58">
        <v>5.5</v>
      </c>
      <c r="E11" s="79" t="s">
        <v>219</v>
      </c>
      <c r="F11" s="27">
        <f>6.5+3</f>
        <v>9.5</v>
      </c>
      <c r="G11" s="93" t="s">
        <v>329</v>
      </c>
      <c r="H11" s="58">
        <v>6</v>
      </c>
      <c r="I11" s="165" t="s">
        <v>239</v>
      </c>
      <c r="J11" s="27">
        <v>6</v>
      </c>
      <c r="K11" s="67" t="s">
        <v>86</v>
      </c>
      <c r="L11" s="38">
        <v>6</v>
      </c>
      <c r="M11" s="165" t="s">
        <v>271</v>
      </c>
      <c r="N11" s="27">
        <v>6</v>
      </c>
      <c r="O11" s="67" t="s">
        <v>147</v>
      </c>
      <c r="P11" s="38">
        <f>6.5+3</f>
        <v>9.5</v>
      </c>
      <c r="Q11" s="165" t="s">
        <v>184</v>
      </c>
      <c r="R11" s="27">
        <v>5.5</v>
      </c>
      <c r="S11" s="39" t="s">
        <v>201</v>
      </c>
      <c r="T11" s="28">
        <f>6.5+3</f>
        <v>9.5</v>
      </c>
      <c r="U11" s="45"/>
      <c r="V11" s="45"/>
      <c r="W11" s="45"/>
      <c r="X11" s="45"/>
      <c r="Y11" s="45"/>
      <c r="Z11" s="45"/>
    </row>
    <row r="12" spans="1:26" ht="12.75">
      <c r="A12" s="79" t="s">
        <v>125</v>
      </c>
      <c r="B12" s="27">
        <f>7+3-0.5</f>
        <v>9.5</v>
      </c>
      <c r="C12" s="93" t="s">
        <v>114</v>
      </c>
      <c r="D12" s="58" t="s">
        <v>256</v>
      </c>
      <c r="E12" s="79" t="s">
        <v>220</v>
      </c>
      <c r="F12" s="27" t="s">
        <v>254</v>
      </c>
      <c r="G12" s="93" t="s">
        <v>71</v>
      </c>
      <c r="H12" s="58">
        <v>6</v>
      </c>
      <c r="I12" s="165" t="s">
        <v>241</v>
      </c>
      <c r="J12" s="27">
        <v>5</v>
      </c>
      <c r="K12" s="67" t="s">
        <v>87</v>
      </c>
      <c r="L12" s="38" t="s">
        <v>254</v>
      </c>
      <c r="M12" s="165" t="s">
        <v>163</v>
      </c>
      <c r="N12" s="27">
        <v>6</v>
      </c>
      <c r="O12" s="67" t="s">
        <v>145</v>
      </c>
      <c r="P12" s="38">
        <v>6</v>
      </c>
      <c r="Q12" s="165" t="s">
        <v>272</v>
      </c>
      <c r="R12" s="27">
        <v>5</v>
      </c>
      <c r="S12" s="39" t="s">
        <v>282</v>
      </c>
      <c r="T12" s="28">
        <v>5.5</v>
      </c>
      <c r="U12" s="45"/>
      <c r="V12" s="45"/>
      <c r="W12" s="45"/>
      <c r="X12" s="45"/>
      <c r="Y12" s="45"/>
      <c r="Z12" s="45"/>
    </row>
    <row r="13" spans="1:26" ht="12.75">
      <c r="A13" s="79" t="s">
        <v>134</v>
      </c>
      <c r="B13" s="27">
        <v>6</v>
      </c>
      <c r="C13" s="93" t="s">
        <v>106</v>
      </c>
      <c r="D13" s="58">
        <f>6-0.5</f>
        <v>5.5</v>
      </c>
      <c r="E13" s="79" t="s">
        <v>221</v>
      </c>
      <c r="F13" s="27">
        <f>5-0.5</f>
        <v>4.5</v>
      </c>
      <c r="G13" s="93" t="s">
        <v>286</v>
      </c>
      <c r="H13" s="58">
        <f>6+3</f>
        <v>9</v>
      </c>
      <c r="I13" s="165" t="s">
        <v>263</v>
      </c>
      <c r="J13" s="27">
        <f>6.5+3</f>
        <v>9.5</v>
      </c>
      <c r="K13" s="67" t="s">
        <v>88</v>
      </c>
      <c r="L13" s="38">
        <v>6.5</v>
      </c>
      <c r="M13" s="165" t="s">
        <v>165</v>
      </c>
      <c r="N13" s="27">
        <v>5.5</v>
      </c>
      <c r="O13" s="67" t="s">
        <v>144</v>
      </c>
      <c r="P13" s="38">
        <v>5</v>
      </c>
      <c r="Q13" s="165" t="s">
        <v>189</v>
      </c>
      <c r="R13" s="27">
        <v>5</v>
      </c>
      <c r="S13" s="39" t="s">
        <v>202</v>
      </c>
      <c r="T13" s="28" t="s">
        <v>256</v>
      </c>
      <c r="U13" s="45"/>
      <c r="V13" s="45"/>
      <c r="W13" s="45"/>
      <c r="X13" s="45"/>
      <c r="Y13" s="45"/>
      <c r="Z13" s="45"/>
    </row>
    <row r="14" spans="1:26" ht="12.75">
      <c r="A14" s="54"/>
      <c r="B14" s="33"/>
      <c r="C14" s="94"/>
      <c r="D14" s="95"/>
      <c r="E14" s="80"/>
      <c r="F14" s="30"/>
      <c r="G14" s="94"/>
      <c r="H14" s="95"/>
      <c r="I14" s="166"/>
      <c r="J14" s="30"/>
      <c r="K14" s="177"/>
      <c r="L14" s="32"/>
      <c r="M14" s="166"/>
      <c r="N14" s="30"/>
      <c r="O14" s="177"/>
      <c r="P14" s="32"/>
      <c r="Q14" s="166"/>
      <c r="R14" s="30"/>
      <c r="S14" s="40"/>
      <c r="T14" s="31"/>
      <c r="U14" s="45"/>
      <c r="V14" s="45"/>
      <c r="W14" s="45"/>
      <c r="X14" s="45"/>
      <c r="Y14" s="45"/>
      <c r="Z14" s="45"/>
    </row>
    <row r="15" spans="1:26" ht="12.75">
      <c r="A15" s="54" t="s">
        <v>128</v>
      </c>
      <c r="B15" s="33" t="s">
        <v>252</v>
      </c>
      <c r="C15" s="94" t="s">
        <v>109</v>
      </c>
      <c r="D15" s="95" t="s">
        <v>252</v>
      </c>
      <c r="E15" s="80" t="s">
        <v>222</v>
      </c>
      <c r="F15" s="30" t="s">
        <v>252</v>
      </c>
      <c r="G15" s="93" t="s">
        <v>72</v>
      </c>
      <c r="H15" s="58">
        <f>6+1</f>
        <v>7</v>
      </c>
      <c r="I15" s="166" t="s">
        <v>264</v>
      </c>
      <c r="J15" s="30" t="s">
        <v>252</v>
      </c>
      <c r="K15" s="177" t="s">
        <v>306</v>
      </c>
      <c r="L15" s="32" t="s">
        <v>252</v>
      </c>
      <c r="M15" s="166" t="s">
        <v>155</v>
      </c>
      <c r="N15" s="30">
        <f>6-1-1</f>
        <v>4</v>
      </c>
      <c r="O15" s="177" t="s">
        <v>146</v>
      </c>
      <c r="P15" s="32">
        <f>6-1-1</f>
        <v>4</v>
      </c>
      <c r="Q15" s="166" t="s">
        <v>274</v>
      </c>
      <c r="R15" s="30" t="s">
        <v>252</v>
      </c>
      <c r="S15" s="39" t="s">
        <v>283</v>
      </c>
      <c r="T15" s="28">
        <f>6.5-1</f>
        <v>5.5</v>
      </c>
      <c r="U15" s="45"/>
      <c r="V15" s="45"/>
      <c r="W15" s="45"/>
      <c r="X15" s="45"/>
      <c r="Y15" s="45"/>
      <c r="Z15" s="45"/>
    </row>
    <row r="16" spans="1:26" ht="12.75">
      <c r="A16" s="54" t="s">
        <v>344</v>
      </c>
      <c r="B16" s="33" t="s">
        <v>253</v>
      </c>
      <c r="C16" s="94" t="s">
        <v>313</v>
      </c>
      <c r="D16" s="95">
        <v>7</v>
      </c>
      <c r="E16" s="80" t="s">
        <v>223</v>
      </c>
      <c r="F16" s="30">
        <v>7</v>
      </c>
      <c r="G16" s="121" t="s">
        <v>77</v>
      </c>
      <c r="H16" s="213">
        <f>5-0.5</f>
        <v>4.5</v>
      </c>
      <c r="I16" s="166" t="s">
        <v>243</v>
      </c>
      <c r="J16" s="30">
        <v>6</v>
      </c>
      <c r="K16" s="67" t="s">
        <v>91</v>
      </c>
      <c r="L16" s="38">
        <f>6-0.5</f>
        <v>5.5</v>
      </c>
      <c r="M16" s="166" t="s">
        <v>164</v>
      </c>
      <c r="N16" s="30">
        <v>6.5</v>
      </c>
      <c r="O16" s="177" t="s">
        <v>148</v>
      </c>
      <c r="P16" s="32">
        <v>6</v>
      </c>
      <c r="Q16" s="166" t="s">
        <v>185</v>
      </c>
      <c r="R16" s="30">
        <v>5</v>
      </c>
      <c r="S16" s="39" t="s">
        <v>197</v>
      </c>
      <c r="T16" s="28">
        <v>5</v>
      </c>
      <c r="U16" s="45"/>
      <c r="V16" s="45"/>
      <c r="W16" s="45"/>
      <c r="X16" s="45"/>
      <c r="Y16" s="45"/>
      <c r="Z16" s="45"/>
    </row>
    <row r="17" spans="1:26" ht="12.75">
      <c r="A17" s="54" t="s">
        <v>127</v>
      </c>
      <c r="B17" s="33">
        <v>6</v>
      </c>
      <c r="C17" s="121" t="s">
        <v>261</v>
      </c>
      <c r="D17" s="213">
        <v>6</v>
      </c>
      <c r="E17" s="80" t="s">
        <v>224</v>
      </c>
      <c r="F17" s="30">
        <v>5.5</v>
      </c>
      <c r="G17" s="94" t="s">
        <v>250</v>
      </c>
      <c r="H17" s="95" t="s">
        <v>253</v>
      </c>
      <c r="I17" s="166" t="s">
        <v>234</v>
      </c>
      <c r="J17" s="30">
        <v>6</v>
      </c>
      <c r="K17" s="177" t="s">
        <v>93</v>
      </c>
      <c r="L17" s="32">
        <f>5.5-0.5</f>
        <v>5</v>
      </c>
      <c r="M17" s="166" t="s">
        <v>338</v>
      </c>
      <c r="N17" s="30">
        <f>6-0.5</f>
        <v>5.5</v>
      </c>
      <c r="O17" s="177" t="s">
        <v>140</v>
      </c>
      <c r="P17" s="32">
        <v>6</v>
      </c>
      <c r="Q17" s="166" t="s">
        <v>182</v>
      </c>
      <c r="R17" s="30">
        <v>6.5</v>
      </c>
      <c r="S17" s="40" t="s">
        <v>196</v>
      </c>
      <c r="T17" s="32">
        <v>5.5</v>
      </c>
      <c r="U17" s="45"/>
      <c r="V17" s="45"/>
      <c r="W17" s="45"/>
      <c r="X17" s="45"/>
      <c r="Y17" s="45"/>
      <c r="Z17" s="45"/>
    </row>
    <row r="18" spans="1:26" ht="12.75">
      <c r="A18" s="91" t="s">
        <v>133</v>
      </c>
      <c r="B18" s="29">
        <f>7+3-0.5</f>
        <v>9.5</v>
      </c>
      <c r="C18" s="121" t="s">
        <v>104</v>
      </c>
      <c r="D18" s="213">
        <v>5</v>
      </c>
      <c r="E18" s="79" t="s">
        <v>225</v>
      </c>
      <c r="F18" s="27">
        <v>6</v>
      </c>
      <c r="G18" s="93" t="s">
        <v>74</v>
      </c>
      <c r="H18" s="58">
        <v>4</v>
      </c>
      <c r="I18" s="165" t="s">
        <v>237</v>
      </c>
      <c r="J18" s="29">
        <v>6.5</v>
      </c>
      <c r="K18" s="177" t="s">
        <v>92</v>
      </c>
      <c r="L18" s="32">
        <v>5</v>
      </c>
      <c r="M18" s="166" t="s">
        <v>172</v>
      </c>
      <c r="N18" s="30">
        <f>6-0.5</f>
        <v>5.5</v>
      </c>
      <c r="O18" s="177" t="s">
        <v>343</v>
      </c>
      <c r="P18" s="32">
        <v>7</v>
      </c>
      <c r="Q18" s="166" t="s">
        <v>181</v>
      </c>
      <c r="R18" s="30">
        <v>5</v>
      </c>
      <c r="S18" s="40" t="s">
        <v>335</v>
      </c>
      <c r="T18" s="32">
        <v>6.5</v>
      </c>
      <c r="U18" s="45"/>
      <c r="V18" s="45"/>
      <c r="W18" s="45"/>
      <c r="X18" s="45"/>
      <c r="Y18" s="45"/>
      <c r="Z18" s="45"/>
    </row>
    <row r="19" spans="1:26" ht="12.75">
      <c r="A19" s="54" t="s">
        <v>345</v>
      </c>
      <c r="B19" s="33">
        <v>6</v>
      </c>
      <c r="C19" s="121" t="s">
        <v>107</v>
      </c>
      <c r="D19" s="95" t="s">
        <v>252</v>
      </c>
      <c r="E19" s="80" t="s">
        <v>226</v>
      </c>
      <c r="F19" s="30">
        <v>6</v>
      </c>
      <c r="G19" s="94" t="s">
        <v>63</v>
      </c>
      <c r="H19" s="95">
        <f>6.5-0.5</f>
        <v>6</v>
      </c>
      <c r="I19" s="166" t="s">
        <v>233</v>
      </c>
      <c r="J19" s="33">
        <v>7</v>
      </c>
      <c r="K19" s="177" t="s">
        <v>307</v>
      </c>
      <c r="L19" s="32">
        <v>6</v>
      </c>
      <c r="M19" s="166" t="s">
        <v>161</v>
      </c>
      <c r="N19" s="33" t="s">
        <v>252</v>
      </c>
      <c r="O19" s="177" t="s">
        <v>149</v>
      </c>
      <c r="P19" s="32">
        <v>5.5</v>
      </c>
      <c r="Q19" s="166" t="s">
        <v>180</v>
      </c>
      <c r="R19" s="33">
        <f>6-0.5</f>
        <v>5.5</v>
      </c>
      <c r="S19" s="40" t="s">
        <v>205</v>
      </c>
      <c r="T19" s="32">
        <v>5.5</v>
      </c>
      <c r="U19" s="45"/>
      <c r="V19" s="45"/>
      <c r="W19" s="45"/>
      <c r="X19" s="45"/>
      <c r="Y19" s="45"/>
      <c r="Z19" s="45"/>
    </row>
    <row r="20" spans="1:26" ht="12.75">
      <c r="A20" s="54" t="s">
        <v>266</v>
      </c>
      <c r="B20" s="33">
        <v>6</v>
      </c>
      <c r="C20" s="93" t="s">
        <v>115</v>
      </c>
      <c r="D20" s="58">
        <v>6</v>
      </c>
      <c r="E20" s="79" t="s">
        <v>227</v>
      </c>
      <c r="F20" s="27" t="s">
        <v>253</v>
      </c>
      <c r="G20" s="93" t="s">
        <v>69</v>
      </c>
      <c r="H20" s="58">
        <v>6.5</v>
      </c>
      <c r="I20" s="166" t="s">
        <v>265</v>
      </c>
      <c r="J20" s="33">
        <f>7.5+3</f>
        <v>10.5</v>
      </c>
      <c r="K20" s="67" t="s">
        <v>280</v>
      </c>
      <c r="L20" s="38">
        <f>6.5+3</f>
        <v>9.5</v>
      </c>
      <c r="M20" s="166" t="s">
        <v>170</v>
      </c>
      <c r="N20" s="33">
        <v>7</v>
      </c>
      <c r="O20" s="177" t="s">
        <v>152</v>
      </c>
      <c r="P20" s="32">
        <v>6</v>
      </c>
      <c r="Q20" s="236" t="s">
        <v>275</v>
      </c>
      <c r="R20" s="36">
        <v>4</v>
      </c>
      <c r="S20" s="40" t="s">
        <v>195</v>
      </c>
      <c r="T20" s="32" t="s">
        <v>252</v>
      </c>
      <c r="U20" s="45"/>
      <c r="V20" s="45"/>
      <c r="W20" s="45"/>
      <c r="X20" s="45"/>
      <c r="Y20" s="45"/>
      <c r="Z20" s="45"/>
    </row>
    <row r="21" spans="1:26" ht="12.75">
      <c r="A21" s="54" t="s">
        <v>131</v>
      </c>
      <c r="B21" s="33">
        <v>6</v>
      </c>
      <c r="C21" s="94" t="s">
        <v>298</v>
      </c>
      <c r="D21" s="95" t="s">
        <v>252</v>
      </c>
      <c r="E21" s="79" t="s">
        <v>228</v>
      </c>
      <c r="F21" s="29">
        <v>6</v>
      </c>
      <c r="G21" s="94" t="s">
        <v>327</v>
      </c>
      <c r="H21" s="95">
        <v>6</v>
      </c>
      <c r="I21" s="166" t="s">
        <v>240</v>
      </c>
      <c r="J21" s="33">
        <v>4.5</v>
      </c>
      <c r="K21" s="177" t="s">
        <v>279</v>
      </c>
      <c r="L21" s="32">
        <f>8+3+3+3</f>
        <v>17</v>
      </c>
      <c r="M21" s="166" t="s">
        <v>167</v>
      </c>
      <c r="N21" s="36">
        <v>5</v>
      </c>
      <c r="O21" s="177" t="s">
        <v>303</v>
      </c>
      <c r="P21" s="32">
        <v>5.5</v>
      </c>
      <c r="Q21" s="166" t="s">
        <v>177</v>
      </c>
      <c r="R21" s="33">
        <v>6</v>
      </c>
      <c r="S21" s="40" t="s">
        <v>209</v>
      </c>
      <c r="T21" s="32">
        <v>4.5</v>
      </c>
      <c r="U21" s="45"/>
      <c r="V21" s="45"/>
      <c r="W21" s="45"/>
      <c r="X21" s="45"/>
      <c r="Y21" s="45"/>
      <c r="Z21" s="45"/>
    </row>
    <row r="22" spans="1:26" ht="12.75">
      <c r="A22" s="91" t="s">
        <v>135</v>
      </c>
      <c r="B22" s="29">
        <v>0.5</v>
      </c>
      <c r="C22" s="93" t="s">
        <v>116</v>
      </c>
      <c r="D22" s="58">
        <v>1</v>
      </c>
      <c r="E22" s="79" t="s">
        <v>229</v>
      </c>
      <c r="F22" s="29">
        <v>-0.5</v>
      </c>
      <c r="G22" s="93" t="s">
        <v>97</v>
      </c>
      <c r="H22" s="58">
        <v>0.5</v>
      </c>
      <c r="I22" s="165" t="s">
        <v>249</v>
      </c>
      <c r="J22" s="29">
        <v>1</v>
      </c>
      <c r="K22" s="39" t="s">
        <v>96</v>
      </c>
      <c r="L22" s="38">
        <v>0.5</v>
      </c>
      <c r="M22" s="79" t="s">
        <v>173</v>
      </c>
      <c r="N22" s="184">
        <v>0.5</v>
      </c>
      <c r="O22" s="39" t="s">
        <v>153</v>
      </c>
      <c r="P22" s="38">
        <v>-1</v>
      </c>
      <c r="Q22" s="165" t="s">
        <v>257</v>
      </c>
      <c r="R22" s="29">
        <v>-0.5</v>
      </c>
      <c r="S22" s="39" t="s">
        <v>210</v>
      </c>
      <c r="T22" s="38">
        <v>-1</v>
      </c>
      <c r="U22" s="45"/>
      <c r="V22" s="45"/>
      <c r="W22" s="45"/>
      <c r="X22" s="45"/>
      <c r="Y22" s="45"/>
      <c r="Z22" s="45"/>
    </row>
    <row r="23" spans="1:26" ht="12.75">
      <c r="A23" s="35"/>
      <c r="B23" s="33"/>
      <c r="C23" s="94"/>
      <c r="D23" s="95"/>
      <c r="E23" s="80"/>
      <c r="F23" s="33"/>
      <c r="G23" s="94"/>
      <c r="H23" s="95"/>
      <c r="I23" s="35"/>
      <c r="J23" s="33"/>
      <c r="K23" s="40"/>
      <c r="L23" s="32"/>
      <c r="M23" s="80"/>
      <c r="N23" s="33"/>
      <c r="O23" s="40"/>
      <c r="P23" s="32"/>
      <c r="Q23" s="235"/>
      <c r="R23" s="33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42">
        <f>B2+B3+B4+B5+B6+B7+B8+B10+B11+B12+B13+B18+B22</f>
        <v>77.5</v>
      </c>
      <c r="C24" s="68"/>
      <c r="D24" s="192">
        <f>D2+D3+D4+D5+D6+D7+D8+D9+D10+D11+D20+D13+D22</f>
        <v>71</v>
      </c>
      <c r="E24" s="26"/>
      <c r="F24" s="241">
        <f>F2+F3+F4+F5+F6+F7+F18+F9+F10+F11+F21+F13+F22</f>
        <v>70</v>
      </c>
      <c r="G24" s="68"/>
      <c r="H24" s="193">
        <f>H2+H15+H18+H5+H6+H7+H8+H20+H10+H11+H12+H13+H22</f>
        <v>72</v>
      </c>
      <c r="I24" s="26"/>
      <c r="J24" s="240">
        <f>J2+J3+J4+J5+J6+J18+J8+J9+J10+J11+J12+J13+J22</f>
        <v>69</v>
      </c>
      <c r="K24" s="17"/>
      <c r="L24" s="243">
        <f>L2+L3+L4+L16+L6+L7+L8+L9+L10+L11+L20+L13+L22</f>
        <v>66.5</v>
      </c>
      <c r="M24" s="26"/>
      <c r="N24" s="239">
        <f>N2+N3+N4+N5+N6+N7+N8+N9+N10+N11+N12+N13+N22</f>
        <v>70</v>
      </c>
      <c r="O24" s="17"/>
      <c r="P24" s="244">
        <f>P2+P3+P4+P5+P6+P7+P8+P9+P10+P11+P12+P13+P22</f>
        <v>70.5</v>
      </c>
      <c r="Q24" s="26"/>
      <c r="R24" s="238">
        <f>R2+R3+R4+R5+R6+R7+R8+R9+R10+R11+R12+R13+R22</f>
        <v>65</v>
      </c>
      <c r="S24" s="17"/>
      <c r="T24" s="245">
        <f>T2+T15+T4+T5+T6+T7+T8+T9+T10+T11+T12+T16+T22</f>
        <v>70.5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68"/>
      <c r="D25" s="180"/>
      <c r="E25" s="26"/>
      <c r="F25" s="77"/>
      <c r="G25" s="68"/>
      <c r="H25" s="180"/>
      <c r="I25" s="26"/>
      <c r="J25" s="77"/>
      <c r="K25" s="17"/>
      <c r="L25" s="23"/>
      <c r="M25" s="26"/>
      <c r="N25" s="77"/>
      <c r="O25" s="17"/>
      <c r="P25" s="23"/>
      <c r="Q25" s="26"/>
      <c r="R25" s="77"/>
      <c r="S25" s="17"/>
      <c r="T25" s="18"/>
      <c r="U25" s="45"/>
      <c r="V25" s="45"/>
      <c r="W25" s="45"/>
      <c r="X25" s="45"/>
      <c r="Y25" s="45"/>
      <c r="Z25" s="45"/>
    </row>
    <row r="26" spans="1:26" ht="18.75" thickBot="1">
      <c r="A26" s="42"/>
      <c r="B26" s="170">
        <v>3</v>
      </c>
      <c r="C26" s="97"/>
      <c r="D26" s="98">
        <v>2</v>
      </c>
      <c r="E26" s="87"/>
      <c r="F26" s="164">
        <v>1</v>
      </c>
      <c r="G26" s="187"/>
      <c r="H26" s="140">
        <v>2</v>
      </c>
      <c r="I26" s="81"/>
      <c r="J26" s="44">
        <v>1</v>
      </c>
      <c r="K26" s="183"/>
      <c r="L26" s="43">
        <v>1</v>
      </c>
      <c r="M26" s="233"/>
      <c r="N26" s="60">
        <v>1</v>
      </c>
      <c r="O26" s="50"/>
      <c r="P26" s="84">
        <v>1</v>
      </c>
      <c r="Q26" s="53"/>
      <c r="R26" s="168">
        <v>0</v>
      </c>
      <c r="S26" s="46"/>
      <c r="T26" s="41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O1:P1"/>
    <mergeCell ref="S1:T1"/>
    <mergeCell ref="G1:H1"/>
    <mergeCell ref="K1:L1"/>
    <mergeCell ref="M1:N1"/>
    <mergeCell ref="Q1:R1"/>
    <mergeCell ref="I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bestFit="1" customWidth="1"/>
    <col min="2" max="2" width="4.8515625" style="0" bestFit="1" customWidth="1"/>
    <col min="3" max="3" width="12.28125" style="0" customWidth="1"/>
    <col min="4" max="4" width="5.00390625" style="0" customWidth="1"/>
    <col min="5" max="5" width="12.8515625" style="0" bestFit="1" customWidth="1"/>
    <col min="6" max="6" width="5.00390625" style="0" customWidth="1"/>
    <col min="7" max="7" width="14.421875" style="0" bestFit="1" customWidth="1"/>
    <col min="8" max="8" width="4.8515625" style="0" customWidth="1"/>
    <col min="9" max="9" width="11.7109375" style="0" bestFit="1" customWidth="1"/>
    <col min="10" max="10" width="4.140625" style="0" bestFit="1" customWidth="1"/>
    <col min="11" max="11" width="11.7109375" style="0" bestFit="1" customWidth="1"/>
    <col min="12" max="12" width="4.8515625" style="0" bestFit="1" customWidth="1"/>
    <col min="13" max="13" width="15.140625" style="0" bestFit="1" customWidth="1"/>
    <col min="14" max="14" width="4.140625" style="0" bestFit="1" customWidth="1"/>
    <col min="15" max="15" width="12.421875" style="0" bestFit="1" customWidth="1"/>
    <col min="16" max="16" width="4.7109375" style="0" customWidth="1"/>
    <col min="17" max="17" width="12.57421875" style="0" bestFit="1" customWidth="1"/>
    <col min="18" max="18" width="4.8515625" style="0" bestFit="1" customWidth="1"/>
    <col min="19" max="19" width="13.140625" style="0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59" t="s">
        <v>61</v>
      </c>
      <c r="D1" s="460"/>
      <c r="E1" s="467" t="s">
        <v>359</v>
      </c>
      <c r="F1" s="468"/>
      <c r="G1" s="471" t="s">
        <v>57</v>
      </c>
      <c r="H1" s="472"/>
      <c r="I1" s="457" t="s">
        <v>56</v>
      </c>
      <c r="J1" s="458"/>
      <c r="K1" s="469" t="s">
        <v>59</v>
      </c>
      <c r="L1" s="470"/>
      <c r="M1" s="473" t="s">
        <v>230</v>
      </c>
      <c r="N1" s="474"/>
      <c r="O1" s="465" t="s">
        <v>352</v>
      </c>
      <c r="P1" s="466"/>
      <c r="Q1" s="461" t="s">
        <v>324</v>
      </c>
      <c r="R1" s="462"/>
      <c r="S1" s="455" t="s">
        <v>54</v>
      </c>
      <c r="T1" s="456"/>
      <c r="U1" s="45"/>
      <c r="V1" s="45"/>
      <c r="W1" s="45"/>
      <c r="X1" s="45"/>
      <c r="Y1" s="45"/>
      <c r="Z1" s="45"/>
    </row>
    <row r="2" spans="1:26" ht="12.75">
      <c r="A2" s="26"/>
      <c r="B2" s="171">
        <v>2</v>
      </c>
      <c r="C2" s="68"/>
      <c r="D2" s="179"/>
      <c r="E2" s="26"/>
      <c r="F2" s="175">
        <v>2</v>
      </c>
      <c r="G2" s="17"/>
      <c r="H2" s="18"/>
      <c r="I2" s="26"/>
      <c r="J2" s="85">
        <v>2</v>
      </c>
      <c r="K2" s="17"/>
      <c r="L2" s="161"/>
      <c r="M2" s="26"/>
      <c r="N2" s="172">
        <v>2</v>
      </c>
      <c r="O2" s="17"/>
      <c r="P2" s="18"/>
      <c r="Q2" s="158"/>
      <c r="R2" s="173">
        <v>2</v>
      </c>
      <c r="S2" s="17"/>
      <c r="T2" s="18"/>
      <c r="U2" s="45"/>
      <c r="V2" s="45"/>
      <c r="W2" s="45"/>
      <c r="X2" s="45"/>
      <c r="Y2" s="45"/>
      <c r="Z2" s="45"/>
    </row>
    <row r="3" spans="1:26" ht="12.75">
      <c r="A3" s="165" t="s">
        <v>301</v>
      </c>
      <c r="B3" s="29">
        <f>6-1</f>
        <v>5</v>
      </c>
      <c r="C3" s="93" t="s">
        <v>297</v>
      </c>
      <c r="D3" s="58">
        <f>6+1</f>
        <v>7</v>
      </c>
      <c r="E3" s="79" t="s">
        <v>211</v>
      </c>
      <c r="F3" s="27">
        <f>5.5+1</f>
        <v>6.5</v>
      </c>
      <c r="G3" s="67" t="s">
        <v>174</v>
      </c>
      <c r="H3" s="28">
        <f>6.5-1-1-1</f>
        <v>3.5</v>
      </c>
      <c r="I3" s="165" t="s">
        <v>78</v>
      </c>
      <c r="J3" s="29">
        <f>5.5-1-1</f>
        <v>3.5</v>
      </c>
      <c r="K3" s="67" t="s">
        <v>155</v>
      </c>
      <c r="L3" s="28" t="s">
        <v>254</v>
      </c>
      <c r="M3" s="79" t="s">
        <v>283</v>
      </c>
      <c r="N3" s="27">
        <f>5.5-1</f>
        <v>4.5</v>
      </c>
      <c r="O3" s="67" t="s">
        <v>242</v>
      </c>
      <c r="P3" s="28">
        <f>6-1</f>
        <v>5</v>
      </c>
      <c r="Q3" s="159" t="s">
        <v>62</v>
      </c>
      <c r="R3" s="146">
        <f>6+1-0.5</f>
        <v>6.5</v>
      </c>
      <c r="S3" s="39" t="s">
        <v>117</v>
      </c>
      <c r="T3" s="28">
        <f>6-1</f>
        <v>5</v>
      </c>
      <c r="U3" s="45"/>
      <c r="V3" s="45"/>
      <c r="W3" s="45"/>
      <c r="X3" s="45"/>
      <c r="Y3" s="45"/>
      <c r="Z3" s="45"/>
    </row>
    <row r="4" spans="1:26" ht="12.75">
      <c r="A4" s="165" t="s">
        <v>138</v>
      </c>
      <c r="B4" s="29">
        <f>5.5-0.5</f>
        <v>5</v>
      </c>
      <c r="C4" s="93" t="s">
        <v>101</v>
      </c>
      <c r="D4" s="58">
        <v>6.5</v>
      </c>
      <c r="E4" s="79" t="s">
        <v>212</v>
      </c>
      <c r="F4" s="27">
        <v>7</v>
      </c>
      <c r="G4" s="67" t="s">
        <v>331</v>
      </c>
      <c r="H4" s="28">
        <v>5.5</v>
      </c>
      <c r="I4" s="165" t="s">
        <v>80</v>
      </c>
      <c r="J4" s="29">
        <f>5.5-0.5</f>
        <v>5</v>
      </c>
      <c r="K4" s="67" t="s">
        <v>156</v>
      </c>
      <c r="L4" s="28">
        <v>6</v>
      </c>
      <c r="M4" s="79" t="s">
        <v>193</v>
      </c>
      <c r="N4" s="27">
        <v>6</v>
      </c>
      <c r="O4" s="67" t="s">
        <v>308</v>
      </c>
      <c r="P4" s="28">
        <v>6.5</v>
      </c>
      <c r="Q4" s="159" t="s">
        <v>65</v>
      </c>
      <c r="R4" s="146" t="s">
        <v>254</v>
      </c>
      <c r="S4" s="39" t="s">
        <v>118</v>
      </c>
      <c r="T4" s="28">
        <v>5.5</v>
      </c>
      <c r="U4" s="45"/>
      <c r="V4" s="45"/>
      <c r="W4" s="45"/>
      <c r="X4" s="45"/>
      <c r="Y4" s="45"/>
      <c r="Z4" s="45"/>
    </row>
    <row r="5" spans="1:26" ht="12.75">
      <c r="A5" s="165" t="s">
        <v>152</v>
      </c>
      <c r="B5" s="29">
        <v>6.5</v>
      </c>
      <c r="C5" s="93" t="s">
        <v>100</v>
      </c>
      <c r="D5" s="58">
        <v>5.5</v>
      </c>
      <c r="E5" s="79" t="s">
        <v>326</v>
      </c>
      <c r="F5" s="27">
        <v>6</v>
      </c>
      <c r="G5" s="67" t="s">
        <v>342</v>
      </c>
      <c r="H5" s="28">
        <v>6</v>
      </c>
      <c r="I5" s="165" t="s">
        <v>81</v>
      </c>
      <c r="J5" s="29">
        <v>5</v>
      </c>
      <c r="K5" s="67" t="s">
        <v>158</v>
      </c>
      <c r="L5" s="249">
        <v>6</v>
      </c>
      <c r="M5" s="79" t="s">
        <v>204</v>
      </c>
      <c r="N5" s="27">
        <f>7-0.5</f>
        <v>6.5</v>
      </c>
      <c r="O5" s="67" t="s">
        <v>232</v>
      </c>
      <c r="P5" s="28">
        <v>5</v>
      </c>
      <c r="Q5" s="159" t="s">
        <v>63</v>
      </c>
      <c r="R5" s="146">
        <v>5</v>
      </c>
      <c r="S5" s="39" t="s">
        <v>266</v>
      </c>
      <c r="T5" s="169">
        <f>7+3</f>
        <v>10</v>
      </c>
      <c r="U5" s="45"/>
      <c r="V5" s="45"/>
      <c r="W5" s="45"/>
      <c r="X5" s="45"/>
      <c r="Y5" s="45"/>
      <c r="Z5" s="45"/>
    </row>
    <row r="6" spans="1:26" ht="12.75">
      <c r="A6" s="165" t="s">
        <v>281</v>
      </c>
      <c r="B6" s="29">
        <v>6.5</v>
      </c>
      <c r="C6" s="93" t="s">
        <v>99</v>
      </c>
      <c r="D6" s="58">
        <v>6</v>
      </c>
      <c r="E6" s="79" t="s">
        <v>214</v>
      </c>
      <c r="F6" s="27">
        <f>6-0.5</f>
        <v>5.5</v>
      </c>
      <c r="G6" s="67" t="s">
        <v>190</v>
      </c>
      <c r="H6" s="28">
        <v>6</v>
      </c>
      <c r="I6" s="165" t="s">
        <v>93</v>
      </c>
      <c r="J6" s="29">
        <v>6</v>
      </c>
      <c r="K6" s="67" t="s">
        <v>157</v>
      </c>
      <c r="L6" s="28">
        <f>6.5-0.5</f>
        <v>6</v>
      </c>
      <c r="M6" s="79" t="s">
        <v>194</v>
      </c>
      <c r="N6" s="27">
        <v>6</v>
      </c>
      <c r="O6" s="67" t="s">
        <v>309</v>
      </c>
      <c r="P6" s="28">
        <v>6</v>
      </c>
      <c r="Q6" s="159" t="s">
        <v>66</v>
      </c>
      <c r="R6" s="146">
        <v>7</v>
      </c>
      <c r="S6" s="39" t="s">
        <v>119</v>
      </c>
      <c r="T6" s="28">
        <v>5.5</v>
      </c>
      <c r="U6" s="45"/>
      <c r="V6" s="45"/>
      <c r="W6" s="45"/>
      <c r="X6" s="45"/>
      <c r="Y6" s="45"/>
      <c r="Z6" s="45"/>
    </row>
    <row r="7" spans="1:26" ht="12.75">
      <c r="A7" s="165" t="s">
        <v>142</v>
      </c>
      <c r="B7" s="29" t="s">
        <v>256</v>
      </c>
      <c r="C7" s="93" t="s">
        <v>103</v>
      </c>
      <c r="D7" s="58">
        <f>6-0.5</f>
        <v>5.5</v>
      </c>
      <c r="E7" s="79" t="s">
        <v>215</v>
      </c>
      <c r="F7" s="27">
        <v>6</v>
      </c>
      <c r="G7" s="67" t="s">
        <v>181</v>
      </c>
      <c r="H7" s="28">
        <f>7+3</f>
        <v>10</v>
      </c>
      <c r="I7" s="165" t="s">
        <v>82</v>
      </c>
      <c r="J7" s="29">
        <f>7+3+2</f>
        <v>12</v>
      </c>
      <c r="K7" s="67" t="s">
        <v>159</v>
      </c>
      <c r="L7" s="28">
        <v>5</v>
      </c>
      <c r="M7" s="79" t="s">
        <v>290</v>
      </c>
      <c r="N7" s="27">
        <v>6</v>
      </c>
      <c r="O7" s="67" t="s">
        <v>233</v>
      </c>
      <c r="P7" s="28">
        <v>5</v>
      </c>
      <c r="Q7" s="159" t="s">
        <v>327</v>
      </c>
      <c r="R7" s="146">
        <v>7</v>
      </c>
      <c r="S7" s="39" t="s">
        <v>122</v>
      </c>
      <c r="T7" s="28">
        <v>6</v>
      </c>
      <c r="U7" s="45"/>
      <c r="V7" s="45"/>
      <c r="W7" s="45"/>
      <c r="X7" s="45"/>
      <c r="Y7" s="45"/>
      <c r="Z7" s="45"/>
    </row>
    <row r="8" spans="1:26" ht="12.75">
      <c r="A8" s="165" t="s">
        <v>141</v>
      </c>
      <c r="B8" s="29">
        <v>6</v>
      </c>
      <c r="C8" s="93" t="s">
        <v>105</v>
      </c>
      <c r="D8" s="58">
        <v>7</v>
      </c>
      <c r="E8" s="79" t="s">
        <v>216</v>
      </c>
      <c r="F8" s="27">
        <f>6-0.5</f>
        <v>5.5</v>
      </c>
      <c r="G8" s="67" t="s">
        <v>341</v>
      </c>
      <c r="H8" s="28">
        <f>6.5-0.5</f>
        <v>6</v>
      </c>
      <c r="I8" s="165" t="s">
        <v>83</v>
      </c>
      <c r="J8" s="29">
        <v>5.5</v>
      </c>
      <c r="K8" s="67" t="s">
        <v>270</v>
      </c>
      <c r="L8" s="28">
        <v>6</v>
      </c>
      <c r="M8" s="79" t="s">
        <v>291</v>
      </c>
      <c r="N8" s="27">
        <v>5</v>
      </c>
      <c r="O8" s="67" t="s">
        <v>237</v>
      </c>
      <c r="P8" s="28">
        <v>6.5</v>
      </c>
      <c r="Q8" s="159" t="s">
        <v>68</v>
      </c>
      <c r="R8" s="146">
        <v>6.5</v>
      </c>
      <c r="S8" s="39" t="s">
        <v>124</v>
      </c>
      <c r="T8" s="28">
        <v>6</v>
      </c>
      <c r="U8" s="45"/>
      <c r="V8" s="45"/>
      <c r="W8" s="45"/>
      <c r="X8" s="45"/>
      <c r="Y8" s="45"/>
      <c r="Z8" s="45"/>
    </row>
    <row r="9" spans="1:26" ht="12.75">
      <c r="A9" s="165" t="s">
        <v>140</v>
      </c>
      <c r="B9" s="29">
        <v>5</v>
      </c>
      <c r="C9" s="93" t="s">
        <v>261</v>
      </c>
      <c r="D9" s="58">
        <f>5-0.5</f>
        <v>4.5</v>
      </c>
      <c r="E9" s="79" t="s">
        <v>217</v>
      </c>
      <c r="F9" s="27">
        <v>5.5</v>
      </c>
      <c r="G9" s="67" t="s">
        <v>188</v>
      </c>
      <c r="H9" s="28">
        <v>6</v>
      </c>
      <c r="I9" s="165" t="s">
        <v>350</v>
      </c>
      <c r="J9" s="29">
        <v>5</v>
      </c>
      <c r="K9" s="67" t="s">
        <v>162</v>
      </c>
      <c r="L9" s="28">
        <v>6</v>
      </c>
      <c r="M9" s="79" t="s">
        <v>339</v>
      </c>
      <c r="N9" s="27">
        <v>6</v>
      </c>
      <c r="O9" s="67" t="s">
        <v>236</v>
      </c>
      <c r="P9" s="28">
        <v>5</v>
      </c>
      <c r="Q9" s="159" t="s">
        <v>251</v>
      </c>
      <c r="R9" s="146" t="s">
        <v>254</v>
      </c>
      <c r="S9" s="39" t="s">
        <v>133</v>
      </c>
      <c r="T9" s="28">
        <v>6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v>6.5</v>
      </c>
      <c r="C10" s="93" t="s">
        <v>102</v>
      </c>
      <c r="D10" s="58">
        <v>6.5</v>
      </c>
      <c r="E10" s="79" t="s">
        <v>218</v>
      </c>
      <c r="F10" s="27" t="s">
        <v>254</v>
      </c>
      <c r="G10" s="67" t="s">
        <v>187</v>
      </c>
      <c r="H10" s="28">
        <v>6.5</v>
      </c>
      <c r="I10" s="165" t="s">
        <v>84</v>
      </c>
      <c r="J10" s="29">
        <f>6-0.5</f>
        <v>5.5</v>
      </c>
      <c r="K10" s="67" t="s">
        <v>170</v>
      </c>
      <c r="L10" s="28">
        <f>7+3</f>
        <v>10</v>
      </c>
      <c r="M10" s="79" t="s">
        <v>199</v>
      </c>
      <c r="N10" s="27">
        <v>5</v>
      </c>
      <c r="O10" s="67" t="s">
        <v>238</v>
      </c>
      <c r="P10" s="28">
        <f>6-0.5</f>
        <v>5.5</v>
      </c>
      <c r="Q10" s="159" t="s">
        <v>75</v>
      </c>
      <c r="R10" s="146">
        <v>5</v>
      </c>
      <c r="S10" s="39" t="s">
        <v>132</v>
      </c>
      <c r="T10" s="28">
        <f>5.5-0.5</f>
        <v>5</v>
      </c>
      <c r="U10" s="45"/>
      <c r="V10" s="45"/>
      <c r="W10" s="45"/>
      <c r="X10" s="45"/>
      <c r="Y10" s="45"/>
      <c r="Z10" s="45"/>
    </row>
    <row r="11" spans="1:26" ht="12.75">
      <c r="A11" s="165" t="s">
        <v>145</v>
      </c>
      <c r="B11" s="29">
        <f>6.5+3</f>
        <v>9.5</v>
      </c>
      <c r="C11" s="93" t="s">
        <v>108</v>
      </c>
      <c r="D11" s="58">
        <f>5+3</f>
        <v>8</v>
      </c>
      <c r="E11" s="79" t="s">
        <v>228</v>
      </c>
      <c r="F11" s="27" t="s">
        <v>254</v>
      </c>
      <c r="G11" s="67" t="s">
        <v>184</v>
      </c>
      <c r="H11" s="28">
        <f>7+2-0.5-0.5</f>
        <v>8</v>
      </c>
      <c r="I11" s="165" t="s">
        <v>86</v>
      </c>
      <c r="J11" s="29">
        <f>5.5-0.5</f>
        <v>5</v>
      </c>
      <c r="K11" s="67" t="s">
        <v>271</v>
      </c>
      <c r="L11" s="28">
        <f>6.5+3</f>
        <v>9.5</v>
      </c>
      <c r="M11" s="79" t="s">
        <v>346</v>
      </c>
      <c r="N11" s="27">
        <f>5.5-0.5</f>
        <v>5</v>
      </c>
      <c r="O11" s="67" t="s">
        <v>239</v>
      </c>
      <c r="P11" s="28">
        <f>7.5+3+3+3</f>
        <v>16.5</v>
      </c>
      <c r="Q11" s="159" t="s">
        <v>250</v>
      </c>
      <c r="R11" s="146">
        <v>5</v>
      </c>
      <c r="S11" s="39" t="s">
        <v>126</v>
      </c>
      <c r="T11" s="28">
        <f>5.5-0.5</f>
        <v>5</v>
      </c>
      <c r="U11" s="45"/>
      <c r="V11" s="45"/>
      <c r="W11" s="45"/>
      <c r="X11" s="45"/>
      <c r="Y11" s="45"/>
      <c r="Z11" s="45"/>
    </row>
    <row r="12" spans="1:26" ht="12.75">
      <c r="A12" s="165" t="s">
        <v>154</v>
      </c>
      <c r="B12" s="29">
        <f>6.5+3</f>
        <v>9.5</v>
      </c>
      <c r="C12" s="93" t="s">
        <v>114</v>
      </c>
      <c r="D12" s="58" t="s">
        <v>254</v>
      </c>
      <c r="E12" s="79" t="s">
        <v>220</v>
      </c>
      <c r="F12" s="256">
        <v>4</v>
      </c>
      <c r="G12" s="67" t="s">
        <v>273</v>
      </c>
      <c r="H12" s="28">
        <v>5.5</v>
      </c>
      <c r="I12" s="165" t="s">
        <v>95</v>
      </c>
      <c r="J12" s="29">
        <f>6.5-0.5</f>
        <v>6</v>
      </c>
      <c r="K12" s="67" t="s">
        <v>164</v>
      </c>
      <c r="L12" s="28">
        <v>5.5</v>
      </c>
      <c r="M12" s="79" t="s">
        <v>282</v>
      </c>
      <c r="N12" s="27">
        <f>6+3</f>
        <v>9</v>
      </c>
      <c r="O12" s="67" t="s">
        <v>240</v>
      </c>
      <c r="P12" s="28">
        <f>5+2-1.5-0.5</f>
        <v>5</v>
      </c>
      <c r="Q12" s="159" t="s">
        <v>71</v>
      </c>
      <c r="R12" s="146" t="s">
        <v>254</v>
      </c>
      <c r="S12" s="39" t="s">
        <v>125</v>
      </c>
      <c r="T12" s="28">
        <f>6.5+3</f>
        <v>9.5</v>
      </c>
      <c r="U12" s="45"/>
      <c r="V12" s="45"/>
      <c r="W12" s="45"/>
      <c r="X12" s="45"/>
      <c r="Y12" s="45"/>
      <c r="Z12" s="45"/>
    </row>
    <row r="13" spans="1:26" ht="12.75">
      <c r="A13" s="165" t="s">
        <v>147</v>
      </c>
      <c r="B13" s="29">
        <f>6.5+2</f>
        <v>8.5</v>
      </c>
      <c r="C13" s="93" t="s">
        <v>106</v>
      </c>
      <c r="D13" s="58">
        <f>6.5+3</f>
        <v>9.5</v>
      </c>
      <c r="E13" s="79" t="s">
        <v>221</v>
      </c>
      <c r="F13" s="27">
        <v>4.5</v>
      </c>
      <c r="G13" s="67" t="s">
        <v>185</v>
      </c>
      <c r="H13" s="28">
        <v>5</v>
      </c>
      <c r="I13" s="165" t="s">
        <v>279</v>
      </c>
      <c r="J13" s="29">
        <v>5</v>
      </c>
      <c r="K13" s="67" t="s">
        <v>338</v>
      </c>
      <c r="L13" s="28">
        <v>7</v>
      </c>
      <c r="M13" s="79" t="s">
        <v>202</v>
      </c>
      <c r="N13" s="27">
        <v>6.5</v>
      </c>
      <c r="O13" s="67" t="s">
        <v>263</v>
      </c>
      <c r="P13" s="28">
        <v>5.5</v>
      </c>
      <c r="Q13" s="159" t="s">
        <v>286</v>
      </c>
      <c r="R13" s="146">
        <v>6</v>
      </c>
      <c r="S13" s="39" t="s">
        <v>127</v>
      </c>
      <c r="T13" s="28">
        <v>5.5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94"/>
      <c r="D14" s="95"/>
      <c r="E14" s="80"/>
      <c r="F14" s="30"/>
      <c r="G14" s="177"/>
      <c r="H14" s="31"/>
      <c r="I14" s="166"/>
      <c r="J14" s="33"/>
      <c r="K14" s="177"/>
      <c r="L14" s="31"/>
      <c r="M14" s="80"/>
      <c r="N14" s="30"/>
      <c r="O14" s="177"/>
      <c r="P14" s="31"/>
      <c r="Q14" s="160"/>
      <c r="R14" s="147"/>
      <c r="S14" s="142"/>
      <c r="T14" s="32"/>
      <c r="U14" s="45"/>
      <c r="V14" s="45"/>
      <c r="W14" s="45"/>
      <c r="X14" s="45"/>
      <c r="Y14" s="45"/>
      <c r="Z14" s="45"/>
    </row>
    <row r="15" spans="1:26" ht="12.75">
      <c r="A15" s="166" t="s">
        <v>136</v>
      </c>
      <c r="B15" s="33" t="s">
        <v>252</v>
      </c>
      <c r="C15" s="94" t="s">
        <v>98</v>
      </c>
      <c r="D15" s="95" t="s">
        <v>252</v>
      </c>
      <c r="E15" s="80" t="s">
        <v>222</v>
      </c>
      <c r="F15" s="30">
        <f>6.5+1</f>
        <v>7.5</v>
      </c>
      <c r="G15" s="177" t="s">
        <v>274</v>
      </c>
      <c r="H15" s="31" t="s">
        <v>252</v>
      </c>
      <c r="I15" s="166" t="s">
        <v>306</v>
      </c>
      <c r="J15" s="33" t="s">
        <v>252</v>
      </c>
      <c r="K15" s="67" t="s">
        <v>268</v>
      </c>
      <c r="L15" s="28">
        <f>7-1-1-1</f>
        <v>4</v>
      </c>
      <c r="M15" s="80" t="s">
        <v>192</v>
      </c>
      <c r="N15" s="30" t="s">
        <v>252</v>
      </c>
      <c r="O15" s="177" t="s">
        <v>264</v>
      </c>
      <c r="P15" s="31" t="s">
        <v>252</v>
      </c>
      <c r="Q15" s="178" t="s">
        <v>72</v>
      </c>
      <c r="R15" s="148" t="s">
        <v>252</v>
      </c>
      <c r="S15" s="142" t="s">
        <v>128</v>
      </c>
      <c r="T15" s="32" t="s">
        <v>252</v>
      </c>
      <c r="U15" s="45"/>
      <c r="V15" s="45"/>
      <c r="W15" s="45"/>
      <c r="X15" s="45"/>
      <c r="Y15" s="45"/>
      <c r="Z15" s="45"/>
    </row>
    <row r="16" spans="1:26" ht="12.75">
      <c r="A16" s="166" t="s">
        <v>144</v>
      </c>
      <c r="B16" s="33">
        <v>5</v>
      </c>
      <c r="C16" s="94" t="s">
        <v>313</v>
      </c>
      <c r="D16" s="95">
        <v>6</v>
      </c>
      <c r="E16" s="80" t="s">
        <v>223</v>
      </c>
      <c r="F16" s="30" t="s">
        <v>252</v>
      </c>
      <c r="G16" s="177" t="s">
        <v>189</v>
      </c>
      <c r="H16" s="31" t="s">
        <v>253</v>
      </c>
      <c r="I16" s="236" t="s">
        <v>90</v>
      </c>
      <c r="J16" s="33">
        <v>5</v>
      </c>
      <c r="K16" s="177" t="s">
        <v>163</v>
      </c>
      <c r="L16" s="31">
        <v>5.5</v>
      </c>
      <c r="M16" s="80" t="s">
        <v>335</v>
      </c>
      <c r="N16" s="30">
        <v>7</v>
      </c>
      <c r="O16" s="177" t="s">
        <v>243</v>
      </c>
      <c r="P16" s="31">
        <v>6</v>
      </c>
      <c r="Q16" s="159" t="s">
        <v>329</v>
      </c>
      <c r="R16" s="146">
        <f>6.5-0.5</f>
        <v>6</v>
      </c>
      <c r="S16" s="142" t="s">
        <v>316</v>
      </c>
      <c r="T16" s="32">
        <v>5.5</v>
      </c>
      <c r="U16" s="45"/>
      <c r="V16" s="45"/>
      <c r="W16" s="45"/>
      <c r="X16" s="45"/>
      <c r="Y16" s="45"/>
      <c r="Z16" s="45"/>
    </row>
    <row r="17" spans="1:26" ht="12.75">
      <c r="A17" s="166" t="s">
        <v>148</v>
      </c>
      <c r="B17" s="33" t="s">
        <v>252</v>
      </c>
      <c r="C17" s="121" t="s">
        <v>112</v>
      </c>
      <c r="D17" s="213">
        <f>5-0.5-0.5</f>
        <v>4</v>
      </c>
      <c r="E17" s="80" t="s">
        <v>358</v>
      </c>
      <c r="F17" s="30" t="s">
        <v>252</v>
      </c>
      <c r="G17" s="177" t="s">
        <v>255</v>
      </c>
      <c r="H17" s="31" t="s">
        <v>253</v>
      </c>
      <c r="I17" s="166" t="s">
        <v>351</v>
      </c>
      <c r="J17" s="33">
        <v>4</v>
      </c>
      <c r="K17" s="177" t="s">
        <v>165</v>
      </c>
      <c r="L17" s="31">
        <v>6</v>
      </c>
      <c r="M17" s="80" t="s">
        <v>206</v>
      </c>
      <c r="N17" s="33">
        <v>6</v>
      </c>
      <c r="O17" s="177" t="s">
        <v>234</v>
      </c>
      <c r="P17" s="31" t="s">
        <v>252</v>
      </c>
      <c r="Q17" s="160" t="s">
        <v>77</v>
      </c>
      <c r="R17" s="147">
        <f>5-0.5</f>
        <v>4.5</v>
      </c>
      <c r="S17" s="142" t="s">
        <v>267</v>
      </c>
      <c r="T17" s="32" t="s">
        <v>252</v>
      </c>
      <c r="U17" s="45"/>
      <c r="V17" s="45"/>
      <c r="W17" s="45"/>
      <c r="X17" s="45"/>
      <c r="Y17" s="45"/>
      <c r="Z17" s="45"/>
    </row>
    <row r="18" spans="1:26" ht="12.75">
      <c r="A18" s="165" t="s">
        <v>179</v>
      </c>
      <c r="B18" s="29">
        <v>6</v>
      </c>
      <c r="C18" s="121" t="s">
        <v>113</v>
      </c>
      <c r="D18" s="213">
        <f>6.5+3-0.5</f>
        <v>9</v>
      </c>
      <c r="E18" s="79" t="s">
        <v>225</v>
      </c>
      <c r="F18" s="27">
        <v>6</v>
      </c>
      <c r="G18" s="177" t="s">
        <v>180</v>
      </c>
      <c r="H18" s="31">
        <v>5</v>
      </c>
      <c r="I18" s="166" t="s">
        <v>85</v>
      </c>
      <c r="J18" s="33">
        <v>5.5</v>
      </c>
      <c r="K18" s="177" t="s">
        <v>171</v>
      </c>
      <c r="L18" s="31">
        <v>5</v>
      </c>
      <c r="M18" s="80" t="s">
        <v>197</v>
      </c>
      <c r="N18" s="33" t="s">
        <v>253</v>
      </c>
      <c r="O18" s="246" t="s">
        <v>246</v>
      </c>
      <c r="P18" s="32">
        <f>5-0.5</f>
        <v>4.5</v>
      </c>
      <c r="Q18" s="159" t="s">
        <v>293</v>
      </c>
      <c r="R18" s="146">
        <v>5.5</v>
      </c>
      <c r="S18" s="142" t="s">
        <v>276</v>
      </c>
      <c r="T18" s="32">
        <f>7+3</f>
        <v>10</v>
      </c>
      <c r="U18" s="45"/>
      <c r="V18" s="45"/>
      <c r="W18" s="45"/>
      <c r="X18" s="45"/>
      <c r="Y18" s="45"/>
      <c r="Z18" s="45"/>
    </row>
    <row r="19" spans="1:26" ht="12.75">
      <c r="A19" s="166" t="s">
        <v>149</v>
      </c>
      <c r="B19" s="33" t="s">
        <v>252</v>
      </c>
      <c r="C19" s="121" t="s">
        <v>354</v>
      </c>
      <c r="D19" s="95">
        <v>6</v>
      </c>
      <c r="E19" s="80" t="s">
        <v>357</v>
      </c>
      <c r="F19" s="30" t="s">
        <v>252</v>
      </c>
      <c r="G19" s="177" t="s">
        <v>353</v>
      </c>
      <c r="H19" s="32">
        <v>6</v>
      </c>
      <c r="I19" s="166" t="s">
        <v>307</v>
      </c>
      <c r="J19" s="33">
        <v>6</v>
      </c>
      <c r="K19" s="177" t="s">
        <v>172</v>
      </c>
      <c r="L19" s="32">
        <v>6</v>
      </c>
      <c r="M19" s="80" t="s">
        <v>196</v>
      </c>
      <c r="N19" s="33">
        <v>5</v>
      </c>
      <c r="O19" s="177" t="s">
        <v>310</v>
      </c>
      <c r="P19" s="32">
        <v>6</v>
      </c>
      <c r="Q19" s="160" t="s">
        <v>69</v>
      </c>
      <c r="R19" s="147">
        <v>6.5</v>
      </c>
      <c r="S19" s="142" t="s">
        <v>315</v>
      </c>
      <c r="T19" s="32">
        <v>5.5</v>
      </c>
      <c r="U19" s="45"/>
      <c r="V19" s="45"/>
      <c r="W19" s="45"/>
      <c r="X19" s="45"/>
      <c r="Y19" s="45"/>
      <c r="Z19" s="45"/>
    </row>
    <row r="20" spans="1:26" ht="12.75">
      <c r="A20" s="166" t="s">
        <v>334</v>
      </c>
      <c r="B20" s="33">
        <f>6-0.5</f>
        <v>5.5</v>
      </c>
      <c r="C20" s="93" t="s">
        <v>299</v>
      </c>
      <c r="D20" s="58" t="s">
        <v>252</v>
      </c>
      <c r="E20" s="80" t="s">
        <v>227</v>
      </c>
      <c r="F20" s="30" t="s">
        <v>252</v>
      </c>
      <c r="G20" s="246" t="s">
        <v>332</v>
      </c>
      <c r="H20" s="37">
        <v>5</v>
      </c>
      <c r="I20" s="236" t="s">
        <v>88</v>
      </c>
      <c r="J20" s="33">
        <v>6</v>
      </c>
      <c r="K20" s="177" t="s">
        <v>167</v>
      </c>
      <c r="L20" s="32" t="s">
        <v>252</v>
      </c>
      <c r="M20" s="80" t="s">
        <v>347</v>
      </c>
      <c r="N20" s="33" t="s">
        <v>252</v>
      </c>
      <c r="O20" s="177" t="s">
        <v>265</v>
      </c>
      <c r="P20" s="32">
        <f>8+3</f>
        <v>11</v>
      </c>
      <c r="Q20" s="159" t="s">
        <v>74</v>
      </c>
      <c r="R20" s="146">
        <v>6</v>
      </c>
      <c r="S20" s="142" t="s">
        <v>344</v>
      </c>
      <c r="T20" s="32">
        <f>7.5+3</f>
        <v>10.5</v>
      </c>
      <c r="U20" s="45"/>
      <c r="V20" s="45"/>
      <c r="W20" s="45"/>
      <c r="X20" s="45"/>
      <c r="Y20" s="45"/>
      <c r="Z20" s="45"/>
    </row>
    <row r="21" spans="1:26" ht="12.75">
      <c r="A21" s="166" t="s">
        <v>303</v>
      </c>
      <c r="B21" s="33">
        <v>5.5</v>
      </c>
      <c r="C21" s="93" t="s">
        <v>107</v>
      </c>
      <c r="D21" s="58">
        <v>6</v>
      </c>
      <c r="E21" s="79" t="s">
        <v>356</v>
      </c>
      <c r="F21" s="29">
        <f>6.5+3</f>
        <v>9.5</v>
      </c>
      <c r="G21" s="177" t="s">
        <v>191</v>
      </c>
      <c r="H21" s="32">
        <v>5</v>
      </c>
      <c r="I21" s="166" t="s">
        <v>92</v>
      </c>
      <c r="J21" s="33">
        <f>4-1.5</f>
        <v>2.5</v>
      </c>
      <c r="K21" s="177" t="s">
        <v>349</v>
      </c>
      <c r="L21" s="37">
        <v>6</v>
      </c>
      <c r="M21" s="80" t="s">
        <v>195</v>
      </c>
      <c r="N21" s="33" t="s">
        <v>252</v>
      </c>
      <c r="O21" s="177" t="s">
        <v>241</v>
      </c>
      <c r="P21" s="32">
        <v>5.5</v>
      </c>
      <c r="Q21" s="160" t="s">
        <v>348</v>
      </c>
      <c r="R21" s="147">
        <v>6</v>
      </c>
      <c r="S21" s="142" t="s">
        <v>355</v>
      </c>
      <c r="T21" s="32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153</v>
      </c>
      <c r="B22" s="29">
        <v>0.5</v>
      </c>
      <c r="C22" s="93" t="s">
        <v>116</v>
      </c>
      <c r="D22" s="58">
        <v>2</v>
      </c>
      <c r="E22" s="79" t="s">
        <v>229</v>
      </c>
      <c r="F22" s="29">
        <v>1</v>
      </c>
      <c r="G22" s="67" t="s">
        <v>257</v>
      </c>
      <c r="H22" s="38">
        <v>0.5</v>
      </c>
      <c r="I22" s="79" t="s">
        <v>96</v>
      </c>
      <c r="J22" s="29">
        <v>0.5</v>
      </c>
      <c r="K22" s="39" t="s">
        <v>173</v>
      </c>
      <c r="L22" s="92">
        <v>0.5</v>
      </c>
      <c r="M22" s="79" t="s">
        <v>210</v>
      </c>
      <c r="N22" s="29">
        <v>0</v>
      </c>
      <c r="O22" s="67" t="s">
        <v>249</v>
      </c>
      <c r="P22" s="38">
        <v>-1</v>
      </c>
      <c r="Q22" s="159" t="s">
        <v>97</v>
      </c>
      <c r="R22" s="146">
        <v>0</v>
      </c>
      <c r="S22" s="143" t="s">
        <v>135</v>
      </c>
      <c r="T22" s="38">
        <v>-1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94"/>
      <c r="D23" s="95"/>
      <c r="E23" s="80"/>
      <c r="F23" s="33"/>
      <c r="G23" s="247"/>
      <c r="H23" s="32"/>
      <c r="I23" s="80"/>
      <c r="J23" s="33"/>
      <c r="K23" s="40"/>
      <c r="L23" s="32"/>
      <c r="M23" s="35"/>
      <c r="N23" s="33"/>
      <c r="O23" s="34"/>
      <c r="P23" s="32"/>
      <c r="Q23" s="160"/>
      <c r="R23" s="147"/>
      <c r="S23" s="34"/>
      <c r="T23" s="32"/>
      <c r="U23" s="45"/>
      <c r="V23" s="45"/>
      <c r="W23" s="45"/>
      <c r="X23" s="45"/>
      <c r="Y23" s="45"/>
      <c r="Z23" s="45"/>
    </row>
    <row r="24" spans="1:26" ht="12.75">
      <c r="A24" s="26"/>
      <c r="B24" s="244">
        <f>B2+B3+B4+B5+B6+B18+B8+B9+B10+B11+B12+B13+B22</f>
        <v>76.5</v>
      </c>
      <c r="C24" s="68"/>
      <c r="D24" s="248">
        <f>D2+D3+D4+D5+D6+D7+D8+D9+D10+D11+D21+D13+D22</f>
        <v>74</v>
      </c>
      <c r="E24" s="26"/>
      <c r="F24" s="241">
        <f>F2+F3+F4+F5+F6+F7+F8+F9+F18+F21+F12+F13+F22</f>
        <v>69</v>
      </c>
      <c r="G24" s="17"/>
      <c r="H24" s="255">
        <f>H2+H3+H4+H5+H6+H7+H8+H9+H10+H11+H12+H13+H22</f>
        <v>68.5</v>
      </c>
      <c r="I24" s="26"/>
      <c r="J24" s="253">
        <f>J2+J3+J4+J5+J6+J7+J8+J9+J10+J11+J12+J13+J22</f>
        <v>66</v>
      </c>
      <c r="K24" s="17"/>
      <c r="L24" s="254">
        <f>L2+L15+L4+L5+L6+L7+L8+L9+L10+L11+L12+L13+L22</f>
        <v>71.5</v>
      </c>
      <c r="M24" s="26"/>
      <c r="N24" s="245">
        <f>N2+N3+N4+N5+N6+N7+N8+N9+N10+N11+N12+N13+N22</f>
        <v>67.5</v>
      </c>
      <c r="O24" s="17"/>
      <c r="P24" s="252">
        <f>P2+P3+P4+P5+P6+P7+P8+P9+P10+P11+P12+P13+P22</f>
        <v>70.5</v>
      </c>
      <c r="Q24" s="158"/>
      <c r="R24" s="251">
        <f>R2+R3+R16+R5+R6+R7+R8+R18+R10+R11+R20+R13+R22</f>
        <v>67.5</v>
      </c>
      <c r="S24" s="17"/>
      <c r="T24" s="250">
        <f>T2+T3+T4+T5+T6+T7+T8+T9+T10+T11+T12+T13+T22</f>
        <v>68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68"/>
      <c r="D25" s="180"/>
      <c r="E25" s="26"/>
      <c r="F25" s="77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158"/>
      <c r="R25" s="150"/>
      <c r="S25" s="17"/>
      <c r="T25" s="23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3</v>
      </c>
      <c r="C26" s="97"/>
      <c r="D26" s="98">
        <v>2</v>
      </c>
      <c r="E26" s="87"/>
      <c r="F26" s="164">
        <v>1</v>
      </c>
      <c r="G26" s="53"/>
      <c r="H26" s="168">
        <v>1</v>
      </c>
      <c r="I26" s="82"/>
      <c r="J26" s="43">
        <v>1</v>
      </c>
      <c r="K26" s="233"/>
      <c r="L26" s="60">
        <v>2</v>
      </c>
      <c r="M26" s="163"/>
      <c r="N26" s="41">
        <v>1</v>
      </c>
      <c r="O26" s="81"/>
      <c r="P26" s="44">
        <v>1</v>
      </c>
      <c r="Q26" s="187"/>
      <c r="R26" s="140">
        <v>1</v>
      </c>
      <c r="S26" s="42"/>
      <c r="T26" s="170">
        <v>1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S1:T1"/>
    <mergeCell ref="C1:D1"/>
    <mergeCell ref="E1:F1"/>
    <mergeCell ref="Q1:R1"/>
    <mergeCell ref="G1:H1"/>
    <mergeCell ref="M1:N1"/>
    <mergeCell ref="O1:P1"/>
    <mergeCell ref="I1:J1"/>
    <mergeCell ref="K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:B1"/>
    </sheetView>
  </sheetViews>
  <sheetFormatPr defaultColWidth="9.140625" defaultRowHeight="12.75"/>
  <cols>
    <col min="1" max="1" width="13.421875" style="0" bestFit="1" customWidth="1"/>
    <col min="2" max="2" width="4.8515625" style="0" bestFit="1" customWidth="1"/>
    <col min="3" max="3" width="13.00390625" style="0" customWidth="1"/>
    <col min="4" max="4" width="5.140625" style="0" customWidth="1"/>
    <col min="5" max="5" width="14.421875" style="0" bestFit="1" customWidth="1"/>
    <col min="6" max="6" width="4.8515625" style="0" bestFit="1" customWidth="1"/>
    <col min="7" max="7" width="11.7109375" style="0" bestFit="1" customWidth="1"/>
    <col min="8" max="8" width="5.00390625" style="0" customWidth="1"/>
    <col min="9" max="9" width="12.421875" style="0" bestFit="1" customWidth="1"/>
    <col min="10" max="10" width="4.8515625" style="0" bestFit="1" customWidth="1"/>
    <col min="11" max="11" width="11.7109375" style="0" bestFit="1" customWidth="1"/>
    <col min="12" max="12" width="4.8515625" style="0" bestFit="1" customWidth="1"/>
    <col min="13" max="13" width="13.00390625" style="0" customWidth="1"/>
    <col min="14" max="14" width="5.00390625" style="0" customWidth="1"/>
    <col min="15" max="15" width="15.140625" style="0" bestFit="1" customWidth="1"/>
    <col min="16" max="16" width="4.8515625" style="0" bestFit="1" customWidth="1"/>
    <col min="17" max="17" width="12.421875" style="0" customWidth="1"/>
    <col min="18" max="18" width="4.8515625" style="0" customWidth="1"/>
    <col min="19" max="19" width="12.57421875" style="0" bestFit="1" customWidth="1"/>
    <col min="20" max="20" width="4.8515625" style="0" bestFit="1" customWidth="1"/>
  </cols>
  <sheetData>
    <row r="1" spans="1:26" ht="13.5" thickBot="1">
      <c r="A1" s="463" t="s">
        <v>55</v>
      </c>
      <c r="B1" s="464"/>
      <c r="C1" s="467" t="s">
        <v>58</v>
      </c>
      <c r="D1" s="468"/>
      <c r="E1" s="471" t="s">
        <v>57</v>
      </c>
      <c r="F1" s="472"/>
      <c r="G1" s="457" t="s">
        <v>56</v>
      </c>
      <c r="H1" s="458"/>
      <c r="I1" s="465" t="s">
        <v>60</v>
      </c>
      <c r="J1" s="466"/>
      <c r="K1" s="469" t="s">
        <v>59</v>
      </c>
      <c r="L1" s="470"/>
      <c r="M1" s="455" t="s">
        <v>54</v>
      </c>
      <c r="N1" s="456"/>
      <c r="O1" s="473" t="s">
        <v>364</v>
      </c>
      <c r="P1" s="474"/>
      <c r="Q1" s="459" t="s">
        <v>61</v>
      </c>
      <c r="R1" s="460"/>
      <c r="S1" s="461" t="s">
        <v>324</v>
      </c>
      <c r="T1" s="462"/>
      <c r="U1" s="45"/>
      <c r="V1" s="45"/>
      <c r="W1" s="45"/>
      <c r="X1" s="45"/>
      <c r="Y1" s="45"/>
      <c r="Z1" s="45"/>
    </row>
    <row r="2" spans="1:26" ht="12.75">
      <c r="A2" s="26"/>
      <c r="B2" s="257">
        <v>2</v>
      </c>
      <c r="C2" s="17"/>
      <c r="D2" s="161"/>
      <c r="E2" s="26"/>
      <c r="F2" s="55">
        <v>2</v>
      </c>
      <c r="G2" s="17"/>
      <c r="H2" s="161"/>
      <c r="I2" s="26"/>
      <c r="J2" s="86">
        <v>2</v>
      </c>
      <c r="K2" s="17"/>
      <c r="L2" s="258"/>
      <c r="M2" s="26"/>
      <c r="N2" s="232">
        <v>2</v>
      </c>
      <c r="O2" s="17"/>
      <c r="P2" s="18"/>
      <c r="Q2" s="158"/>
      <c r="R2" s="174">
        <v>2</v>
      </c>
      <c r="S2" s="68"/>
      <c r="T2" s="179"/>
      <c r="U2" s="45"/>
      <c r="V2" s="45"/>
      <c r="W2" s="45"/>
      <c r="X2" s="45"/>
      <c r="Y2" s="45"/>
      <c r="Z2" s="45"/>
    </row>
    <row r="3" spans="1:26" ht="12.75">
      <c r="A3" s="165" t="s">
        <v>301</v>
      </c>
      <c r="B3" s="29">
        <f>6.5-1</f>
        <v>5.5</v>
      </c>
      <c r="C3" s="39" t="s">
        <v>211</v>
      </c>
      <c r="D3" s="28" t="s">
        <v>254</v>
      </c>
      <c r="E3" s="165" t="s">
        <v>174</v>
      </c>
      <c r="F3" s="27">
        <f>5.5-1-1</f>
        <v>3.5</v>
      </c>
      <c r="G3" s="67" t="s">
        <v>78</v>
      </c>
      <c r="H3" s="38">
        <f>6-1</f>
        <v>5</v>
      </c>
      <c r="I3" s="165" t="s">
        <v>242</v>
      </c>
      <c r="J3" s="27">
        <f>7+1</f>
        <v>8</v>
      </c>
      <c r="K3" s="67" t="s">
        <v>155</v>
      </c>
      <c r="L3" s="28">
        <f>7-1-1</f>
        <v>5</v>
      </c>
      <c r="M3" s="79" t="s">
        <v>117</v>
      </c>
      <c r="N3" s="27">
        <f>6-1</f>
        <v>5</v>
      </c>
      <c r="O3" s="39" t="s">
        <v>283</v>
      </c>
      <c r="P3" s="28">
        <f>6-1</f>
        <v>5</v>
      </c>
      <c r="Q3" s="159" t="s">
        <v>297</v>
      </c>
      <c r="R3" s="146">
        <f>7-1</f>
        <v>6</v>
      </c>
      <c r="S3" s="93" t="s">
        <v>62</v>
      </c>
      <c r="T3" s="58">
        <f>6-1-1-1</f>
        <v>3</v>
      </c>
      <c r="U3" s="45"/>
      <c r="V3" s="45"/>
      <c r="W3" s="45"/>
      <c r="X3" s="45"/>
      <c r="Y3" s="45"/>
      <c r="Z3" s="45"/>
    </row>
    <row r="4" spans="1:26" ht="12.75">
      <c r="A4" s="165" t="s">
        <v>138</v>
      </c>
      <c r="B4" s="29">
        <v>5</v>
      </c>
      <c r="C4" s="39" t="s">
        <v>212</v>
      </c>
      <c r="D4" s="28" t="s">
        <v>254</v>
      </c>
      <c r="E4" s="165" t="s">
        <v>191</v>
      </c>
      <c r="F4" s="27">
        <f>5.5-0.5</f>
        <v>5</v>
      </c>
      <c r="G4" s="67" t="s">
        <v>360</v>
      </c>
      <c r="H4" s="38">
        <v>6</v>
      </c>
      <c r="I4" s="165" t="s">
        <v>308</v>
      </c>
      <c r="J4" s="27">
        <f>5.5-0.5</f>
        <v>5</v>
      </c>
      <c r="K4" s="67" t="s">
        <v>156</v>
      </c>
      <c r="L4" s="28">
        <f>6.5+2</f>
        <v>8.5</v>
      </c>
      <c r="M4" s="79" t="s">
        <v>118</v>
      </c>
      <c r="N4" s="27">
        <v>6.5</v>
      </c>
      <c r="O4" s="39" t="s">
        <v>193</v>
      </c>
      <c r="P4" s="28">
        <v>6</v>
      </c>
      <c r="Q4" s="159" t="s">
        <v>101</v>
      </c>
      <c r="R4" s="146">
        <v>6.5</v>
      </c>
      <c r="S4" s="93" t="s">
        <v>73</v>
      </c>
      <c r="T4" s="58">
        <f>5.5-0.5</f>
        <v>5</v>
      </c>
      <c r="U4" s="45"/>
      <c r="V4" s="45"/>
      <c r="W4" s="45"/>
      <c r="X4" s="45"/>
      <c r="Y4" s="45"/>
      <c r="Z4" s="45"/>
    </row>
    <row r="5" spans="1:26" ht="12.75">
      <c r="A5" s="165" t="s">
        <v>152</v>
      </c>
      <c r="B5" s="29">
        <v>6.5</v>
      </c>
      <c r="C5" s="39" t="s">
        <v>326</v>
      </c>
      <c r="D5" s="28">
        <v>6.5</v>
      </c>
      <c r="E5" s="165" t="s">
        <v>275</v>
      </c>
      <c r="F5" s="27">
        <f>6-0.5</f>
        <v>5.5</v>
      </c>
      <c r="G5" s="67" t="s">
        <v>81</v>
      </c>
      <c r="H5" s="38">
        <v>5.5</v>
      </c>
      <c r="I5" s="165" t="s">
        <v>232</v>
      </c>
      <c r="J5" s="27">
        <f>6-0.5</f>
        <v>5.5</v>
      </c>
      <c r="K5" s="67" t="s">
        <v>158</v>
      </c>
      <c r="L5" s="249" t="s">
        <v>256</v>
      </c>
      <c r="M5" s="79" t="s">
        <v>266</v>
      </c>
      <c r="N5" s="48">
        <f>6.5+3</f>
        <v>9.5</v>
      </c>
      <c r="O5" s="39" t="s">
        <v>204</v>
      </c>
      <c r="P5" s="28">
        <v>5</v>
      </c>
      <c r="Q5" s="159" t="s">
        <v>100</v>
      </c>
      <c r="R5" s="146">
        <v>6.5</v>
      </c>
      <c r="S5" s="93" t="s">
        <v>63</v>
      </c>
      <c r="T5" s="58">
        <v>5.5</v>
      </c>
      <c r="U5" s="45"/>
      <c r="V5" s="45"/>
      <c r="W5" s="45"/>
      <c r="X5" s="45"/>
      <c r="Y5" s="45"/>
      <c r="Z5" s="45"/>
    </row>
    <row r="6" spans="1:26" ht="12.75">
      <c r="A6" s="165" t="s">
        <v>281</v>
      </c>
      <c r="B6" s="29">
        <v>6</v>
      </c>
      <c r="C6" s="39" t="s">
        <v>214</v>
      </c>
      <c r="D6" s="259">
        <v>2</v>
      </c>
      <c r="E6" s="165" t="s">
        <v>342</v>
      </c>
      <c r="F6" s="27">
        <v>6.5</v>
      </c>
      <c r="G6" s="67" t="s">
        <v>93</v>
      </c>
      <c r="H6" s="38">
        <v>6</v>
      </c>
      <c r="I6" s="165" t="s">
        <v>243</v>
      </c>
      <c r="J6" s="27">
        <v>6</v>
      </c>
      <c r="K6" s="67" t="s">
        <v>157</v>
      </c>
      <c r="L6" s="28">
        <v>6.5</v>
      </c>
      <c r="M6" s="79" t="s">
        <v>120</v>
      </c>
      <c r="N6" s="27">
        <v>5.5</v>
      </c>
      <c r="O6" s="39" t="s">
        <v>195</v>
      </c>
      <c r="P6" s="28">
        <v>6</v>
      </c>
      <c r="Q6" s="159" t="s">
        <v>99</v>
      </c>
      <c r="R6" s="146">
        <v>6</v>
      </c>
      <c r="S6" s="93" t="s">
        <v>66</v>
      </c>
      <c r="T6" s="58">
        <f>6.5-0.5</f>
        <v>6</v>
      </c>
      <c r="U6" s="45"/>
      <c r="V6" s="45"/>
      <c r="W6" s="45"/>
      <c r="X6" s="45"/>
      <c r="Y6" s="45"/>
      <c r="Z6" s="45"/>
    </row>
    <row r="7" spans="1:26" ht="12.75">
      <c r="A7" s="165" t="s">
        <v>142</v>
      </c>
      <c r="B7" s="29" t="s">
        <v>254</v>
      </c>
      <c r="C7" s="39" t="s">
        <v>215</v>
      </c>
      <c r="D7" s="28">
        <v>6</v>
      </c>
      <c r="E7" s="165" t="s">
        <v>181</v>
      </c>
      <c r="F7" s="27">
        <v>5.5</v>
      </c>
      <c r="G7" s="67" t="s">
        <v>82</v>
      </c>
      <c r="H7" s="38">
        <v>6</v>
      </c>
      <c r="I7" s="165" t="s">
        <v>237</v>
      </c>
      <c r="J7" s="27">
        <v>6.5</v>
      </c>
      <c r="K7" s="67" t="s">
        <v>159</v>
      </c>
      <c r="L7" s="28">
        <f>7-0.5</f>
        <v>6.5</v>
      </c>
      <c r="M7" s="79" t="s">
        <v>122</v>
      </c>
      <c r="N7" s="27">
        <f>6-0.5</f>
        <v>5.5</v>
      </c>
      <c r="O7" s="39" t="s">
        <v>284</v>
      </c>
      <c r="P7" s="28">
        <v>6.5</v>
      </c>
      <c r="Q7" s="159" t="s">
        <v>103</v>
      </c>
      <c r="R7" s="146">
        <f>6+3</f>
        <v>9</v>
      </c>
      <c r="S7" s="93" t="s">
        <v>69</v>
      </c>
      <c r="T7" s="58">
        <v>5.5</v>
      </c>
      <c r="U7" s="45"/>
      <c r="V7" s="45"/>
      <c r="W7" s="45"/>
      <c r="X7" s="45"/>
      <c r="Y7" s="45"/>
      <c r="Z7" s="45"/>
    </row>
    <row r="8" spans="1:26" ht="12.75">
      <c r="A8" s="165" t="s">
        <v>141</v>
      </c>
      <c r="B8" s="29">
        <v>7.5</v>
      </c>
      <c r="C8" s="39" t="s">
        <v>216</v>
      </c>
      <c r="D8" s="28">
        <v>7</v>
      </c>
      <c r="E8" s="165" t="s">
        <v>341</v>
      </c>
      <c r="F8" s="27">
        <v>6.5</v>
      </c>
      <c r="G8" s="67" t="s">
        <v>307</v>
      </c>
      <c r="H8" s="38">
        <v>6.5</v>
      </c>
      <c r="I8" s="165" t="s">
        <v>246</v>
      </c>
      <c r="J8" s="27">
        <v>6.5</v>
      </c>
      <c r="K8" s="67" t="s">
        <v>161</v>
      </c>
      <c r="L8" s="28">
        <v>5</v>
      </c>
      <c r="M8" s="79" t="s">
        <v>124</v>
      </c>
      <c r="N8" s="27">
        <v>6.5</v>
      </c>
      <c r="O8" s="39" t="s">
        <v>291</v>
      </c>
      <c r="P8" s="28">
        <v>6.5</v>
      </c>
      <c r="Q8" s="159" t="s">
        <v>105</v>
      </c>
      <c r="R8" s="146">
        <v>6.5</v>
      </c>
      <c r="S8" s="93" t="s">
        <v>68</v>
      </c>
      <c r="T8" s="58">
        <f>5-1.5</f>
        <v>3.5</v>
      </c>
      <c r="U8" s="45"/>
      <c r="V8" s="45"/>
      <c r="W8" s="45"/>
      <c r="X8" s="45"/>
      <c r="Y8" s="45"/>
      <c r="Z8" s="45"/>
    </row>
    <row r="9" spans="1:26" ht="12.75">
      <c r="A9" s="165" t="s">
        <v>149</v>
      </c>
      <c r="B9" s="29">
        <v>6</v>
      </c>
      <c r="C9" s="39" t="s">
        <v>217</v>
      </c>
      <c r="D9" s="28">
        <v>6</v>
      </c>
      <c r="E9" s="165" t="s">
        <v>178</v>
      </c>
      <c r="F9" s="27">
        <v>6</v>
      </c>
      <c r="G9" s="67" t="s">
        <v>85</v>
      </c>
      <c r="H9" s="38">
        <v>5</v>
      </c>
      <c r="I9" s="165" t="s">
        <v>236</v>
      </c>
      <c r="J9" s="27" t="s">
        <v>254</v>
      </c>
      <c r="K9" s="67" t="s">
        <v>162</v>
      </c>
      <c r="L9" s="28">
        <v>7</v>
      </c>
      <c r="M9" s="79" t="s">
        <v>123</v>
      </c>
      <c r="N9" s="27">
        <v>6.5</v>
      </c>
      <c r="O9" s="39" t="s">
        <v>339</v>
      </c>
      <c r="P9" s="28">
        <v>6</v>
      </c>
      <c r="Q9" s="159" t="s">
        <v>261</v>
      </c>
      <c r="R9" s="146">
        <v>5.5</v>
      </c>
      <c r="S9" s="93" t="s">
        <v>293</v>
      </c>
      <c r="T9" s="265">
        <v>4</v>
      </c>
      <c r="U9" s="45"/>
      <c r="V9" s="45"/>
      <c r="W9" s="45"/>
      <c r="X9" s="45"/>
      <c r="Y9" s="45"/>
      <c r="Z9" s="45"/>
    </row>
    <row r="10" spans="1:26" ht="12.75">
      <c r="A10" s="165" t="s">
        <v>143</v>
      </c>
      <c r="B10" s="29">
        <v>6.5</v>
      </c>
      <c r="C10" s="39" t="s">
        <v>218</v>
      </c>
      <c r="D10" s="28" t="s">
        <v>254</v>
      </c>
      <c r="E10" s="165" t="s">
        <v>187</v>
      </c>
      <c r="F10" s="27">
        <v>5.5</v>
      </c>
      <c r="G10" s="67" t="s">
        <v>84</v>
      </c>
      <c r="H10" s="38">
        <f>5.5-0.5-0.5</f>
        <v>4.5</v>
      </c>
      <c r="I10" s="165" t="s">
        <v>235</v>
      </c>
      <c r="J10" s="27" t="s">
        <v>254</v>
      </c>
      <c r="K10" s="67" t="s">
        <v>170</v>
      </c>
      <c r="L10" s="28">
        <v>6</v>
      </c>
      <c r="M10" s="79" t="s">
        <v>121</v>
      </c>
      <c r="N10" s="27">
        <v>5</v>
      </c>
      <c r="O10" s="39" t="s">
        <v>199</v>
      </c>
      <c r="P10" s="28">
        <f>6.5+3</f>
        <v>9.5</v>
      </c>
      <c r="Q10" s="159" t="s">
        <v>102</v>
      </c>
      <c r="R10" s="146">
        <v>6.5</v>
      </c>
      <c r="S10" s="93" t="s">
        <v>75</v>
      </c>
      <c r="T10" s="58">
        <v>6</v>
      </c>
      <c r="U10" s="45"/>
      <c r="V10" s="45"/>
      <c r="W10" s="45"/>
      <c r="X10" s="45"/>
      <c r="Y10" s="45"/>
      <c r="Z10" s="45"/>
    </row>
    <row r="11" spans="1:26" ht="12.75">
      <c r="A11" s="165" t="s">
        <v>145</v>
      </c>
      <c r="B11" s="29">
        <f>7+3</f>
        <v>10</v>
      </c>
      <c r="C11" s="39" t="s">
        <v>219</v>
      </c>
      <c r="D11" s="28">
        <v>6</v>
      </c>
      <c r="E11" s="165" t="s">
        <v>182</v>
      </c>
      <c r="F11" s="27">
        <v>6</v>
      </c>
      <c r="G11" s="67" t="s">
        <v>86</v>
      </c>
      <c r="H11" s="38">
        <v>6</v>
      </c>
      <c r="I11" s="165" t="s">
        <v>239</v>
      </c>
      <c r="J11" s="27">
        <f>7.5+3+3</f>
        <v>13.5</v>
      </c>
      <c r="K11" s="67" t="s">
        <v>271</v>
      </c>
      <c r="L11" s="28" t="s">
        <v>254</v>
      </c>
      <c r="M11" s="79" t="s">
        <v>126</v>
      </c>
      <c r="N11" s="27">
        <f>7+3+3</f>
        <v>13</v>
      </c>
      <c r="O11" s="39" t="s">
        <v>197</v>
      </c>
      <c r="P11" s="28">
        <v>6</v>
      </c>
      <c r="Q11" s="159" t="s">
        <v>108</v>
      </c>
      <c r="R11" s="146">
        <f>6+2-0.5</f>
        <v>7.5</v>
      </c>
      <c r="S11" s="93" t="s">
        <v>329</v>
      </c>
      <c r="T11" s="58">
        <v>5</v>
      </c>
      <c r="U11" s="45"/>
      <c r="V11" s="45"/>
      <c r="W11" s="45"/>
      <c r="X11" s="45"/>
      <c r="Y11" s="45"/>
      <c r="Z11" s="45"/>
    </row>
    <row r="12" spans="1:26" ht="12.75">
      <c r="A12" s="165" t="s">
        <v>154</v>
      </c>
      <c r="B12" s="29">
        <v>5</v>
      </c>
      <c r="C12" s="39" t="s">
        <v>220</v>
      </c>
      <c r="D12" s="28">
        <f>7+3+3</f>
        <v>13</v>
      </c>
      <c r="E12" s="165" t="s">
        <v>273</v>
      </c>
      <c r="F12" s="27">
        <f>6.5+3</f>
        <v>9.5</v>
      </c>
      <c r="G12" s="67" t="s">
        <v>280</v>
      </c>
      <c r="H12" s="38">
        <v>6</v>
      </c>
      <c r="I12" s="165" t="s">
        <v>241</v>
      </c>
      <c r="J12" s="27">
        <v>6</v>
      </c>
      <c r="K12" s="67" t="s">
        <v>164</v>
      </c>
      <c r="L12" s="28">
        <v>5</v>
      </c>
      <c r="M12" s="79" t="s">
        <v>125</v>
      </c>
      <c r="N12" s="27">
        <v>6.5</v>
      </c>
      <c r="O12" s="39" t="s">
        <v>282</v>
      </c>
      <c r="P12" s="28">
        <v>5.5</v>
      </c>
      <c r="Q12" s="159" t="s">
        <v>115</v>
      </c>
      <c r="R12" s="146">
        <f>6.5+3</f>
        <v>9.5</v>
      </c>
      <c r="S12" s="93" t="s">
        <v>71</v>
      </c>
      <c r="T12" s="58">
        <f>6.5+3</f>
        <v>9.5</v>
      </c>
      <c r="U12" s="45"/>
      <c r="V12" s="45"/>
      <c r="W12" s="45"/>
      <c r="X12" s="45"/>
      <c r="Y12" s="45"/>
      <c r="Z12" s="45"/>
    </row>
    <row r="13" spans="1:26" ht="12.75">
      <c r="A13" s="165" t="s">
        <v>147</v>
      </c>
      <c r="B13" s="29">
        <v>6</v>
      </c>
      <c r="C13" s="39" t="s">
        <v>221</v>
      </c>
      <c r="D13" s="28">
        <v>5.5</v>
      </c>
      <c r="E13" s="165" t="s">
        <v>185</v>
      </c>
      <c r="F13" s="27">
        <f>6+3</f>
        <v>9</v>
      </c>
      <c r="G13" s="67" t="s">
        <v>279</v>
      </c>
      <c r="H13" s="38">
        <v>5.5</v>
      </c>
      <c r="I13" s="165" t="s">
        <v>263</v>
      </c>
      <c r="J13" s="27">
        <v>6</v>
      </c>
      <c r="K13" s="67" t="s">
        <v>338</v>
      </c>
      <c r="L13" s="28">
        <f>7+3</f>
        <v>10</v>
      </c>
      <c r="M13" s="79" t="s">
        <v>127</v>
      </c>
      <c r="N13" s="27">
        <f>5.5-0.5</f>
        <v>5</v>
      </c>
      <c r="O13" s="39" t="s">
        <v>202</v>
      </c>
      <c r="P13" s="28" t="s">
        <v>254</v>
      </c>
      <c r="Q13" s="159" t="s">
        <v>106</v>
      </c>
      <c r="R13" s="146">
        <f>7+3+2-1.5</f>
        <v>10.5</v>
      </c>
      <c r="S13" s="93" t="s">
        <v>286</v>
      </c>
      <c r="T13" s="58">
        <v>5.5</v>
      </c>
      <c r="U13" s="45"/>
      <c r="V13" s="45"/>
      <c r="W13" s="45"/>
      <c r="X13" s="45"/>
      <c r="Y13" s="45"/>
      <c r="Z13" s="45"/>
    </row>
    <row r="14" spans="1:26" ht="12.75">
      <c r="A14" s="166"/>
      <c r="B14" s="33"/>
      <c r="C14" s="40"/>
      <c r="D14" s="31"/>
      <c r="E14" s="166"/>
      <c r="F14" s="30"/>
      <c r="G14" s="177"/>
      <c r="H14" s="32"/>
      <c r="I14" s="166"/>
      <c r="J14" s="30"/>
      <c r="K14" s="177"/>
      <c r="L14" s="31"/>
      <c r="M14" s="54"/>
      <c r="N14" s="33"/>
      <c r="O14" s="40"/>
      <c r="P14" s="31"/>
      <c r="Q14" s="160"/>
      <c r="R14" s="147"/>
      <c r="S14" s="94"/>
      <c r="T14" s="95"/>
      <c r="U14" s="45"/>
      <c r="V14" s="45"/>
      <c r="W14" s="45"/>
      <c r="X14" s="45"/>
      <c r="Y14" s="45"/>
      <c r="Z14" s="45"/>
    </row>
    <row r="15" spans="1:26" ht="12.75">
      <c r="A15" s="166" t="s">
        <v>146</v>
      </c>
      <c r="B15" s="33">
        <f>5-1</f>
        <v>4</v>
      </c>
      <c r="C15" s="39" t="s">
        <v>222</v>
      </c>
      <c r="D15" s="28">
        <f>6+1</f>
        <v>7</v>
      </c>
      <c r="E15" s="166" t="s">
        <v>274</v>
      </c>
      <c r="F15" s="30" t="s">
        <v>252</v>
      </c>
      <c r="G15" s="177" t="s">
        <v>361</v>
      </c>
      <c r="H15" s="32" t="s">
        <v>252</v>
      </c>
      <c r="I15" s="166" t="s">
        <v>264</v>
      </c>
      <c r="J15" s="30" t="s">
        <v>252</v>
      </c>
      <c r="K15" s="246" t="s">
        <v>268</v>
      </c>
      <c r="L15" s="31">
        <f>5.5-1-1</f>
        <v>3.5</v>
      </c>
      <c r="M15" s="54" t="s">
        <v>128</v>
      </c>
      <c r="N15" s="33" t="s">
        <v>252</v>
      </c>
      <c r="O15" s="40" t="s">
        <v>203</v>
      </c>
      <c r="P15" s="31">
        <f>6-1-1-1</f>
        <v>3</v>
      </c>
      <c r="Q15" s="160" t="s">
        <v>111</v>
      </c>
      <c r="R15" s="147">
        <v>5.5</v>
      </c>
      <c r="S15" s="121" t="s">
        <v>72</v>
      </c>
      <c r="T15" s="213" t="s">
        <v>252</v>
      </c>
      <c r="U15" s="45"/>
      <c r="V15" s="45"/>
      <c r="W15" s="45"/>
      <c r="X15" s="45"/>
      <c r="Y15" s="45"/>
      <c r="Z15" s="45"/>
    </row>
    <row r="16" spans="1:26" ht="12.75">
      <c r="A16" s="166" t="s">
        <v>144</v>
      </c>
      <c r="B16" s="33">
        <f>5.5-0.5</f>
        <v>5</v>
      </c>
      <c r="C16" s="39" t="s">
        <v>223</v>
      </c>
      <c r="D16" s="28">
        <v>5</v>
      </c>
      <c r="E16" s="166" t="s">
        <v>189</v>
      </c>
      <c r="F16" s="30">
        <v>6</v>
      </c>
      <c r="G16" s="246" t="s">
        <v>91</v>
      </c>
      <c r="H16" s="32" t="s">
        <v>252</v>
      </c>
      <c r="I16" s="166" t="s">
        <v>244</v>
      </c>
      <c r="J16" s="30" t="s">
        <v>253</v>
      </c>
      <c r="K16" s="67" t="s">
        <v>165</v>
      </c>
      <c r="L16" s="28">
        <v>5.5</v>
      </c>
      <c r="M16" s="54" t="s">
        <v>344</v>
      </c>
      <c r="N16" s="33" t="s">
        <v>252</v>
      </c>
      <c r="O16" s="39" t="s">
        <v>290</v>
      </c>
      <c r="P16" s="28">
        <v>6</v>
      </c>
      <c r="Q16" s="160" t="s">
        <v>313</v>
      </c>
      <c r="R16" s="147">
        <v>4.5</v>
      </c>
      <c r="S16" s="121" t="s">
        <v>250</v>
      </c>
      <c r="T16" s="213" t="s">
        <v>252</v>
      </c>
      <c r="U16" s="45"/>
      <c r="V16" s="45"/>
      <c r="W16" s="45"/>
      <c r="X16" s="45"/>
      <c r="Y16" s="45"/>
      <c r="Z16" s="45"/>
    </row>
    <row r="17" spans="1:26" ht="12.75">
      <c r="A17" s="166" t="s">
        <v>140</v>
      </c>
      <c r="B17" s="33">
        <v>5</v>
      </c>
      <c r="C17" s="40" t="s">
        <v>224</v>
      </c>
      <c r="D17" s="31">
        <v>5.5</v>
      </c>
      <c r="E17" s="166" t="s">
        <v>362</v>
      </c>
      <c r="F17" s="30" t="s">
        <v>252</v>
      </c>
      <c r="G17" s="177" t="s">
        <v>80</v>
      </c>
      <c r="H17" s="32" t="s">
        <v>252</v>
      </c>
      <c r="I17" s="166" t="s">
        <v>309</v>
      </c>
      <c r="J17" s="30">
        <f>7-0.5</f>
        <v>6.5</v>
      </c>
      <c r="K17" s="177" t="s">
        <v>163</v>
      </c>
      <c r="L17" s="31">
        <v>6</v>
      </c>
      <c r="M17" s="54" t="s">
        <v>363</v>
      </c>
      <c r="N17" s="33">
        <v>6</v>
      </c>
      <c r="O17" s="40" t="s">
        <v>196</v>
      </c>
      <c r="P17" s="32">
        <v>6</v>
      </c>
      <c r="Q17" s="178" t="s">
        <v>104</v>
      </c>
      <c r="R17" s="148">
        <v>5</v>
      </c>
      <c r="S17" s="121" t="s">
        <v>77</v>
      </c>
      <c r="T17" s="213">
        <f>6-0.5</f>
        <v>5.5</v>
      </c>
      <c r="U17" s="45"/>
      <c r="V17" s="45"/>
      <c r="W17" s="45"/>
      <c r="X17" s="45"/>
      <c r="Y17" s="45"/>
      <c r="Z17" s="45"/>
    </row>
    <row r="18" spans="1:26" ht="12.75">
      <c r="A18" s="165" t="s">
        <v>179</v>
      </c>
      <c r="B18" s="29">
        <f>6-0.5</f>
        <v>5.5</v>
      </c>
      <c r="C18" s="39" t="s">
        <v>225</v>
      </c>
      <c r="D18" s="28">
        <v>6.5</v>
      </c>
      <c r="E18" s="166" t="s">
        <v>188</v>
      </c>
      <c r="F18" s="30">
        <v>6</v>
      </c>
      <c r="G18" s="177" t="s">
        <v>83</v>
      </c>
      <c r="H18" s="32">
        <v>6.5</v>
      </c>
      <c r="I18" s="165" t="s">
        <v>238</v>
      </c>
      <c r="J18" s="29">
        <v>6</v>
      </c>
      <c r="K18" s="177" t="s">
        <v>172</v>
      </c>
      <c r="L18" s="31">
        <v>6</v>
      </c>
      <c r="M18" s="54" t="s">
        <v>133</v>
      </c>
      <c r="N18" s="33" t="s">
        <v>252</v>
      </c>
      <c r="O18" s="40" t="s">
        <v>194</v>
      </c>
      <c r="P18" s="32">
        <v>6</v>
      </c>
      <c r="Q18" s="178" t="s">
        <v>113</v>
      </c>
      <c r="R18" s="148">
        <v>6.5</v>
      </c>
      <c r="S18" s="121" t="s">
        <v>74</v>
      </c>
      <c r="T18" s="213" t="s">
        <v>252</v>
      </c>
      <c r="U18" s="45"/>
      <c r="V18" s="45"/>
      <c r="W18" s="45"/>
      <c r="X18" s="45"/>
      <c r="Y18" s="45"/>
      <c r="Z18" s="45"/>
    </row>
    <row r="19" spans="1:26" ht="12.75">
      <c r="A19" s="166" t="s">
        <v>333</v>
      </c>
      <c r="B19" s="33">
        <v>6</v>
      </c>
      <c r="C19" s="40" t="s">
        <v>226</v>
      </c>
      <c r="D19" s="31">
        <v>6.5</v>
      </c>
      <c r="E19" s="166" t="s">
        <v>353</v>
      </c>
      <c r="F19" s="33" t="s">
        <v>252</v>
      </c>
      <c r="G19" s="177" t="s">
        <v>92</v>
      </c>
      <c r="H19" s="32" t="s">
        <v>252</v>
      </c>
      <c r="I19" s="165" t="s">
        <v>310</v>
      </c>
      <c r="J19" s="29">
        <v>6</v>
      </c>
      <c r="K19" s="177" t="s">
        <v>270</v>
      </c>
      <c r="L19" s="32" t="s">
        <v>252</v>
      </c>
      <c r="M19" s="54" t="s">
        <v>132</v>
      </c>
      <c r="N19" s="33" t="s">
        <v>252</v>
      </c>
      <c r="O19" s="40" t="s">
        <v>206</v>
      </c>
      <c r="P19" s="32">
        <v>5</v>
      </c>
      <c r="Q19" s="178" t="s">
        <v>354</v>
      </c>
      <c r="R19" s="147">
        <v>5.5</v>
      </c>
      <c r="S19" s="94" t="s">
        <v>65</v>
      </c>
      <c r="T19" s="95" t="s">
        <v>252</v>
      </c>
      <c r="U19" s="45"/>
      <c r="V19" s="45"/>
      <c r="W19" s="45"/>
      <c r="X19" s="45"/>
      <c r="Y19" s="45"/>
      <c r="Z19" s="45"/>
    </row>
    <row r="20" spans="1:26" ht="12.75">
      <c r="A20" s="166" t="s">
        <v>137</v>
      </c>
      <c r="B20" s="33">
        <v>5.5</v>
      </c>
      <c r="C20" s="40" t="s">
        <v>227</v>
      </c>
      <c r="D20" s="31">
        <f>6.5+3</f>
        <v>9.5</v>
      </c>
      <c r="E20" s="236" t="s">
        <v>255</v>
      </c>
      <c r="F20" s="36">
        <v>6</v>
      </c>
      <c r="G20" s="246" t="s">
        <v>95</v>
      </c>
      <c r="H20" s="32">
        <v>6</v>
      </c>
      <c r="I20" s="166" t="s">
        <v>248</v>
      </c>
      <c r="J20" s="33">
        <f>6.5-0.5+3</f>
        <v>9</v>
      </c>
      <c r="K20" s="67" t="s">
        <v>269</v>
      </c>
      <c r="L20" s="38">
        <v>5</v>
      </c>
      <c r="M20" s="54" t="s">
        <v>119</v>
      </c>
      <c r="N20" s="33">
        <v>5.5</v>
      </c>
      <c r="O20" s="40" t="s">
        <v>335</v>
      </c>
      <c r="P20" s="32">
        <v>5</v>
      </c>
      <c r="Q20" s="178" t="s">
        <v>107</v>
      </c>
      <c r="R20" s="148">
        <v>6.5</v>
      </c>
      <c r="S20" s="121" t="s">
        <v>348</v>
      </c>
      <c r="T20" s="213" t="s">
        <v>252</v>
      </c>
      <c r="U20" s="45"/>
      <c r="V20" s="45"/>
      <c r="W20" s="45"/>
      <c r="X20" s="45"/>
      <c r="Y20" s="45"/>
      <c r="Z20" s="45"/>
    </row>
    <row r="21" spans="1:26" ht="12.75">
      <c r="A21" s="166" t="s">
        <v>303</v>
      </c>
      <c r="B21" s="33">
        <v>5.5</v>
      </c>
      <c r="C21" s="40" t="s">
        <v>228</v>
      </c>
      <c r="D21" s="32">
        <v>5</v>
      </c>
      <c r="E21" s="166" t="s">
        <v>190</v>
      </c>
      <c r="F21" s="33">
        <v>4.5</v>
      </c>
      <c r="G21" s="177" t="s">
        <v>88</v>
      </c>
      <c r="H21" s="32">
        <f>6-0.5</f>
        <v>5.5</v>
      </c>
      <c r="I21" s="166" t="s">
        <v>265</v>
      </c>
      <c r="J21" s="33">
        <v>5</v>
      </c>
      <c r="K21" s="177" t="s">
        <v>168</v>
      </c>
      <c r="L21" s="37">
        <v>5</v>
      </c>
      <c r="M21" s="54" t="s">
        <v>316</v>
      </c>
      <c r="N21" s="33">
        <v>6.5</v>
      </c>
      <c r="O21" s="40" t="s">
        <v>205</v>
      </c>
      <c r="P21" s="32">
        <v>5.5</v>
      </c>
      <c r="Q21" s="178" t="s">
        <v>299</v>
      </c>
      <c r="R21" s="148" t="s">
        <v>253</v>
      </c>
      <c r="S21" s="94" t="s">
        <v>355</v>
      </c>
      <c r="T21" s="95" t="s">
        <v>252</v>
      </c>
      <c r="U21" s="45"/>
      <c r="V21" s="45"/>
      <c r="W21" s="45"/>
      <c r="X21" s="45"/>
      <c r="Y21" s="45"/>
      <c r="Z21" s="45"/>
    </row>
    <row r="22" spans="1:26" ht="12.75">
      <c r="A22" s="79" t="s">
        <v>153</v>
      </c>
      <c r="B22" s="29">
        <v>-0.5</v>
      </c>
      <c r="C22" s="39" t="s">
        <v>229</v>
      </c>
      <c r="D22" s="38">
        <v>0.5</v>
      </c>
      <c r="E22" s="165" t="s">
        <v>257</v>
      </c>
      <c r="F22" s="29">
        <v>0</v>
      </c>
      <c r="G22" s="39" t="s">
        <v>96</v>
      </c>
      <c r="H22" s="38">
        <v>0</v>
      </c>
      <c r="I22" s="165" t="s">
        <v>249</v>
      </c>
      <c r="J22" s="29">
        <v>-1.5</v>
      </c>
      <c r="K22" s="39" t="s">
        <v>173</v>
      </c>
      <c r="L22" s="92">
        <v>0</v>
      </c>
      <c r="M22" s="91" t="s">
        <v>135</v>
      </c>
      <c r="N22" s="29">
        <v>-1</v>
      </c>
      <c r="O22" s="39" t="s">
        <v>210</v>
      </c>
      <c r="P22" s="38">
        <v>1</v>
      </c>
      <c r="Q22" s="159" t="s">
        <v>116</v>
      </c>
      <c r="R22" s="146">
        <v>0</v>
      </c>
      <c r="S22" s="93" t="s">
        <v>97</v>
      </c>
      <c r="T22" s="58">
        <v>0.5</v>
      </c>
      <c r="U22" s="45"/>
      <c r="V22" s="45"/>
      <c r="W22" s="45"/>
      <c r="X22" s="45"/>
      <c r="Y22" s="45"/>
      <c r="Z22" s="45"/>
    </row>
    <row r="23" spans="1:26" ht="12.75">
      <c r="A23" s="80"/>
      <c r="B23" s="33"/>
      <c r="C23" s="40"/>
      <c r="D23" s="32"/>
      <c r="E23" s="235"/>
      <c r="F23" s="33"/>
      <c r="G23" s="40"/>
      <c r="H23" s="32"/>
      <c r="I23" s="35"/>
      <c r="J23" s="33"/>
      <c r="K23" s="40"/>
      <c r="L23" s="32"/>
      <c r="M23" s="35"/>
      <c r="N23" s="33"/>
      <c r="O23" s="34"/>
      <c r="P23" s="32"/>
      <c r="Q23" s="160"/>
      <c r="R23" s="147"/>
      <c r="S23" s="94"/>
      <c r="T23" s="95"/>
      <c r="U23" s="45"/>
      <c r="V23" s="45"/>
      <c r="W23" s="45"/>
      <c r="X23" s="45"/>
      <c r="Y23" s="45"/>
      <c r="Z23" s="45"/>
    </row>
    <row r="24" spans="1:26" ht="12.75">
      <c r="A24" s="26"/>
      <c r="B24" s="264">
        <f>B2+B3+B4+B5+B6+B18+B8+B9+B10+B11+B12+B13+B22</f>
        <v>71</v>
      </c>
      <c r="C24" s="17"/>
      <c r="D24" s="260">
        <f>D2+D15+D16+D5+D6+D7+D8+D9+D18+D11+D12+D13+D22</f>
        <v>71</v>
      </c>
      <c r="E24" s="26"/>
      <c r="F24" s="261">
        <f>F2+F3+F4+F5+F6+F7+F8+F9+F10+F11+F12+F13+F22</f>
        <v>70.5</v>
      </c>
      <c r="G24" s="17"/>
      <c r="H24" s="262">
        <f>H2+H3+H4+H5+H6+H7+H8+H9+H10+H11+H12+H13+H22</f>
        <v>62</v>
      </c>
      <c r="I24" s="26"/>
      <c r="J24" s="263">
        <f>J2+J3+J4+J5+J6+J7+J8+J18+J19+J11+J12+J13+J22</f>
        <v>75.5</v>
      </c>
      <c r="K24" s="17"/>
      <c r="L24" s="266">
        <f>L2+L3+L4+L20+L6+L7+L8+L9+L10+L16+L12+L13+L22</f>
        <v>70</v>
      </c>
      <c r="M24" s="26"/>
      <c r="N24" s="242">
        <f>N2+N3+N4+N5+N6+N7+N8+N9+N10+N11+N12+N13+N22</f>
        <v>75.5</v>
      </c>
      <c r="O24" s="17"/>
      <c r="P24" s="267">
        <f>P2+P3+P4+P5+P6+P7+P8+P9+P10+P11+P12+P16+P22</f>
        <v>69</v>
      </c>
      <c r="Q24" s="158"/>
      <c r="R24" s="192">
        <f>R2+R3+R4+R5+R6+R7+R8+R9+R10+R11+R12+R13+R22</f>
        <v>82</v>
      </c>
      <c r="S24" s="68"/>
      <c r="T24" s="277">
        <f>T2+T3+T4+T5+T6+T7+T8+T9+T10+T11+T12+T13+T22</f>
        <v>59</v>
      </c>
      <c r="U24" s="45"/>
      <c r="V24" s="45"/>
      <c r="W24" s="45"/>
      <c r="X24" s="45"/>
      <c r="Y24" s="45"/>
      <c r="Z24" s="45"/>
    </row>
    <row r="25" spans="1:26" ht="13.5" thickBot="1">
      <c r="A25" s="26"/>
      <c r="B25" s="77"/>
      <c r="C25" s="17"/>
      <c r="D25" s="23"/>
      <c r="E25" s="26"/>
      <c r="F25" s="77"/>
      <c r="G25" s="17"/>
      <c r="H25" s="23"/>
      <c r="I25" s="26"/>
      <c r="J25" s="77"/>
      <c r="K25" s="17"/>
      <c r="L25" s="23"/>
      <c r="M25" s="26"/>
      <c r="N25" s="77"/>
      <c r="O25" s="17"/>
      <c r="P25" s="23"/>
      <c r="Q25" s="158"/>
      <c r="R25" s="150"/>
      <c r="S25" s="68"/>
      <c r="T25" s="180"/>
      <c r="U25" s="45"/>
      <c r="V25" s="45"/>
      <c r="W25" s="45"/>
      <c r="X25" s="45"/>
      <c r="Y25" s="45"/>
      <c r="Z25" s="45"/>
    </row>
    <row r="26" spans="1:26" ht="18.75" thickBot="1">
      <c r="A26" s="50"/>
      <c r="B26" s="84">
        <v>2</v>
      </c>
      <c r="C26" s="87"/>
      <c r="D26" s="164">
        <v>2</v>
      </c>
      <c r="E26" s="53"/>
      <c r="F26" s="168">
        <v>1</v>
      </c>
      <c r="G26" s="82"/>
      <c r="H26" s="43">
        <v>0</v>
      </c>
      <c r="I26" s="81"/>
      <c r="J26" s="44">
        <v>2</v>
      </c>
      <c r="K26" s="233"/>
      <c r="L26" s="60">
        <v>1</v>
      </c>
      <c r="M26" s="42"/>
      <c r="N26" s="170">
        <v>2</v>
      </c>
      <c r="O26" s="163"/>
      <c r="P26" s="41">
        <v>1</v>
      </c>
      <c r="Q26" s="97"/>
      <c r="R26" s="98">
        <v>4</v>
      </c>
      <c r="S26" s="187"/>
      <c r="T26" s="140">
        <v>0</v>
      </c>
      <c r="U26" s="45"/>
      <c r="V26" s="45"/>
      <c r="W26" s="45"/>
      <c r="X26" s="45"/>
      <c r="Y26" s="45"/>
      <c r="Z26" s="45"/>
    </row>
    <row r="27" spans="1:2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</sheetData>
  <mergeCells count="10">
    <mergeCell ref="A1:B1"/>
    <mergeCell ref="C1:D1"/>
    <mergeCell ref="E1:F1"/>
    <mergeCell ref="G1:H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stefano.perego</cp:lastModifiedBy>
  <cp:lastPrinted>2006-03-08T12:27:53Z</cp:lastPrinted>
  <dcterms:created xsi:type="dcterms:W3CDTF">2002-09-25T09:56:24Z</dcterms:created>
  <dcterms:modified xsi:type="dcterms:W3CDTF">2008-06-26T10:41:10Z</dcterms:modified>
  <cp:category/>
  <cp:version/>
  <cp:contentType/>
  <cp:contentStatus/>
</cp:coreProperties>
</file>