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65" activeTab="0"/>
  </bookViews>
  <sheets>
    <sheet name="Calendario &amp; Classifica" sheetId="1" r:id="rId1"/>
    <sheet name="01A" sheetId="2" r:id="rId2"/>
    <sheet name="02A" sheetId="3" r:id="rId3"/>
    <sheet name="03A" sheetId="4" r:id="rId4"/>
    <sheet name="04A" sheetId="5" r:id="rId5"/>
    <sheet name="05A" sheetId="6" r:id="rId6"/>
    <sheet name="01R" sheetId="7" r:id="rId7"/>
    <sheet name="02R" sheetId="8" r:id="rId8"/>
    <sheet name="03R" sheetId="9" r:id="rId9"/>
    <sheet name="04R" sheetId="10" r:id="rId10"/>
    <sheet name="05R" sheetId="11" r:id="rId11"/>
    <sheet name="Spareggio" sheetId="12" r:id="rId12"/>
    <sheet name="SemiA" sheetId="13" r:id="rId13"/>
    <sheet name="SemiR" sheetId="14" r:id="rId14"/>
    <sheet name="Finali" sheetId="15" r:id="rId15"/>
  </sheets>
  <definedNames/>
  <calcPr fullCalcOnLoad="1"/>
</workbook>
</file>

<file path=xl/sharedStrings.xml><?xml version="1.0" encoding="utf-8"?>
<sst xmlns="http://schemas.openxmlformats.org/spreadsheetml/2006/main" count="5262" uniqueCount="907">
  <si>
    <t xml:space="preserve"> - </t>
  </si>
  <si>
    <t>-</t>
  </si>
  <si>
    <t>SQUADRA</t>
  </si>
  <si>
    <t>Giocatori</t>
  </si>
  <si>
    <t>Rig.</t>
  </si>
  <si>
    <t>PT</t>
  </si>
  <si>
    <t>V</t>
  </si>
  <si>
    <t>N</t>
  </si>
  <si>
    <t>P</t>
  </si>
  <si>
    <t>GF</t>
  </si>
  <si>
    <t>GS</t>
  </si>
  <si>
    <t>DR</t>
  </si>
  <si>
    <t>GIOCATORE</t>
  </si>
  <si>
    <t>GOL</t>
  </si>
  <si>
    <t>LA STIAM VINCENDO</t>
  </si>
  <si>
    <t>STELLA ROSSA</t>
  </si>
  <si>
    <t>BOMBIX F.C.</t>
  </si>
  <si>
    <t>YENTEL M.F.</t>
  </si>
  <si>
    <t>E.B. PONGOTTO</t>
  </si>
  <si>
    <t>NONMELADANNO</t>
  </si>
  <si>
    <t>Gaz.</t>
  </si>
  <si>
    <t>Cor.</t>
  </si>
  <si>
    <t>1°  GIORNATA:</t>
  </si>
  <si>
    <t>NNMELADANNO</t>
  </si>
  <si>
    <t>A.F.C. SEMIPRO</t>
  </si>
  <si>
    <t>F.C. OGURO</t>
  </si>
  <si>
    <t>VESPA CLUB</t>
  </si>
  <si>
    <t>STELLA ROSSA (3-4-3)</t>
  </si>
  <si>
    <t>VESPA CLUB (3-4-3)</t>
  </si>
  <si>
    <t>A.F.C. SEMIPRO (3-4-3)</t>
  </si>
  <si>
    <t>NNMELADANNO (3-4-3)</t>
  </si>
  <si>
    <t>E.B. PONGOTTO (3-4-3)</t>
  </si>
  <si>
    <t>F.C. OGURO (3-4-3)</t>
  </si>
  <si>
    <t>LA STIAM VINCENDO (3-4-3)</t>
  </si>
  <si>
    <t>YENTEL M.F. (3-4-3)</t>
  </si>
  <si>
    <t>PANTADUSTY 206</t>
  </si>
  <si>
    <t>Pantanelli</t>
  </si>
  <si>
    <t>Oddo</t>
  </si>
  <si>
    <t>Comotto</t>
  </si>
  <si>
    <t>Paci</t>
  </si>
  <si>
    <t>Passoni</t>
  </si>
  <si>
    <t>Mauri</t>
  </si>
  <si>
    <t>Mudingayi</t>
  </si>
  <si>
    <t>Rosina</t>
  </si>
  <si>
    <t>Rocchi</t>
  </si>
  <si>
    <t>Mutu</t>
  </si>
  <si>
    <t>Totti</t>
  </si>
  <si>
    <t>Chimenti</t>
  </si>
  <si>
    <t>Stellone</t>
  </si>
  <si>
    <t>Matteini</t>
  </si>
  <si>
    <t>Lopez</t>
  </si>
  <si>
    <t>Aronica</t>
  </si>
  <si>
    <t>Lanna</t>
  </si>
  <si>
    <t>Coly</t>
  </si>
  <si>
    <t>All. Zaccheroni</t>
  </si>
  <si>
    <t>Pelizzoli</t>
  </si>
  <si>
    <t>M. Pisano</t>
  </si>
  <si>
    <t>C. Zenoni</t>
  </si>
  <si>
    <t>Zapata</t>
  </si>
  <si>
    <t>Figo</t>
  </si>
  <si>
    <t>Jorgensen</t>
  </si>
  <si>
    <t>Muntari</t>
  </si>
  <si>
    <t>Corini</t>
  </si>
  <si>
    <t>Esposito</t>
  </si>
  <si>
    <t>Iaquinta</t>
  </si>
  <si>
    <t>Riganò</t>
  </si>
  <si>
    <t>Castellazzi</t>
  </si>
  <si>
    <t>Ferrari</t>
  </si>
  <si>
    <t>Cafù</t>
  </si>
  <si>
    <t>Bresciano</t>
  </si>
  <si>
    <t>Giampà</t>
  </si>
  <si>
    <t>Gilardino</t>
  </si>
  <si>
    <t>Pisanu</t>
  </si>
  <si>
    <t>All. Prandelli</t>
  </si>
  <si>
    <t>De Sanctis</t>
  </si>
  <si>
    <t>Pratali</t>
  </si>
  <si>
    <t>Silvestri</t>
  </si>
  <si>
    <t>Felipe</t>
  </si>
  <si>
    <t>Ciaramitaro</t>
  </si>
  <si>
    <t>Boudiansky</t>
  </si>
  <si>
    <t>Bombardini</t>
  </si>
  <si>
    <t>Stankovic</t>
  </si>
  <si>
    <t>Ibrahimovic</t>
  </si>
  <si>
    <t>Spinesi</t>
  </si>
  <si>
    <t>Frick</t>
  </si>
  <si>
    <t>Julio Cesar</t>
  </si>
  <si>
    <t>Samuel</t>
  </si>
  <si>
    <t>Nesta</t>
  </si>
  <si>
    <t>De Vezze</t>
  </si>
  <si>
    <t>Vergassola</t>
  </si>
  <si>
    <t>Corona</t>
  </si>
  <si>
    <t>Ventola</t>
  </si>
  <si>
    <t>All. Mancini</t>
  </si>
  <si>
    <t>Adriano</t>
  </si>
  <si>
    <t>Cioffi</t>
  </si>
  <si>
    <t>Pasqual</t>
  </si>
  <si>
    <t>Cesar Prates</t>
  </si>
  <si>
    <t>De Rossi</t>
  </si>
  <si>
    <t>Alvarèz</t>
  </si>
  <si>
    <t>Del Vecchio</t>
  </si>
  <si>
    <t>Muzzi</t>
  </si>
  <si>
    <t>Amoruso</t>
  </si>
  <si>
    <t>C. Lucarelli</t>
  </si>
  <si>
    <t>Manninger</t>
  </si>
  <si>
    <t>Oliveira</t>
  </si>
  <si>
    <t>Muslimovic</t>
  </si>
  <si>
    <t>Caserta</t>
  </si>
  <si>
    <t>Buscè</t>
  </si>
  <si>
    <t>Zoro</t>
  </si>
  <si>
    <t>Di Loreto</t>
  </si>
  <si>
    <t>All. Galeone</t>
  </si>
  <si>
    <t>Frey</t>
  </si>
  <si>
    <t>De Lucia</t>
  </si>
  <si>
    <t>Kaladze</t>
  </si>
  <si>
    <t>Kuffour</t>
  </si>
  <si>
    <t>Parisi</t>
  </si>
  <si>
    <t>Simplicio</t>
  </si>
  <si>
    <t>G. Colucci</t>
  </si>
  <si>
    <t>Taddei</t>
  </si>
  <si>
    <t>Morfeo</t>
  </si>
  <si>
    <t>Suazo</t>
  </si>
  <si>
    <t>Bianchi</t>
  </si>
  <si>
    <t>Budan</t>
  </si>
  <si>
    <t>Fontana</t>
  </si>
  <si>
    <t>Danilevicius</t>
  </si>
  <si>
    <t>Fini</t>
  </si>
  <si>
    <t>Kosowski</t>
  </si>
  <si>
    <t>Kroldrup</t>
  </si>
  <si>
    <t>A. Lucarelli</t>
  </si>
  <si>
    <t>All. D. Rossi</t>
  </si>
  <si>
    <t>Sicignano</t>
  </si>
  <si>
    <t>Cribari</t>
  </si>
  <si>
    <t>Materazzi</t>
  </si>
  <si>
    <t>J. Zanetti</t>
  </si>
  <si>
    <t>Kakà</t>
  </si>
  <si>
    <t>Obodo</t>
  </si>
  <si>
    <t>Seedorf</t>
  </si>
  <si>
    <t>Volpi</t>
  </si>
  <si>
    <t>Tiribocchi</t>
  </si>
  <si>
    <t>Crespo</t>
  </si>
  <si>
    <t>Asamoah</t>
  </si>
  <si>
    <t>Storari</t>
  </si>
  <si>
    <t>Barreto</t>
  </si>
  <si>
    <t>Manfredini</t>
  </si>
  <si>
    <t>Liverani</t>
  </si>
  <si>
    <t>Mesto</t>
  </si>
  <si>
    <t>Gastaldello</t>
  </si>
  <si>
    <t>Terlizzi</t>
  </si>
  <si>
    <t>All. Spalletti</t>
  </si>
  <si>
    <t>Dida</t>
  </si>
  <si>
    <t>Sala</t>
  </si>
  <si>
    <t>Ujfalusi</t>
  </si>
  <si>
    <t>Jankulovsky</t>
  </si>
  <si>
    <t>Morrone</t>
  </si>
  <si>
    <t>Gattuso</t>
  </si>
  <si>
    <t>D. Franceschini</t>
  </si>
  <si>
    <t>Coppola</t>
  </si>
  <si>
    <t>F. Inzaghi</t>
  </si>
  <si>
    <t>Bogdani</t>
  </si>
  <si>
    <t>Saudati</t>
  </si>
  <si>
    <t>Kalac</t>
  </si>
  <si>
    <t>Pozzi</t>
  </si>
  <si>
    <t>Corvia</t>
  </si>
  <si>
    <t>Diana</t>
  </si>
  <si>
    <t>D'Anna</t>
  </si>
  <si>
    <t>Panucci</t>
  </si>
  <si>
    <t>All. Ancelotti</t>
  </si>
  <si>
    <t>Rezaei</t>
  </si>
  <si>
    <t>PANTADUSTY 206 (4-3-3)</t>
  </si>
  <si>
    <t>Balli</t>
  </si>
  <si>
    <t>Zauri</t>
  </si>
  <si>
    <t>Cordoba</t>
  </si>
  <si>
    <t>Natali</t>
  </si>
  <si>
    <t>Cordova</t>
  </si>
  <si>
    <t>Gasbarroni</t>
  </si>
  <si>
    <t>Doni</t>
  </si>
  <si>
    <t>Fiore</t>
  </si>
  <si>
    <t>Bonazzoli</t>
  </si>
  <si>
    <t>Montella</t>
  </si>
  <si>
    <t>Toni</t>
  </si>
  <si>
    <t>Pagliuca</t>
  </si>
  <si>
    <t>Caracciolo</t>
  </si>
  <si>
    <t>Bjelanovic</t>
  </si>
  <si>
    <t>Guana</t>
  </si>
  <si>
    <t>Skela</t>
  </si>
  <si>
    <t>Zanchi</t>
  </si>
  <si>
    <t>I. Franceschini</t>
  </si>
  <si>
    <t>All. Novellino</t>
  </si>
  <si>
    <t>Peruzzi</t>
  </si>
  <si>
    <t>Mexès</t>
  </si>
  <si>
    <t>Barzagli</t>
  </si>
  <si>
    <t>Chivu</t>
  </si>
  <si>
    <t>Montolivo</t>
  </si>
  <si>
    <t>Aquilani</t>
  </si>
  <si>
    <t>Pizarro</t>
  </si>
  <si>
    <t>Vannucchi</t>
  </si>
  <si>
    <t>Amauri</t>
  </si>
  <si>
    <t>Di Michele</t>
  </si>
  <si>
    <t>Di Natale</t>
  </si>
  <si>
    <t>Ballotta</t>
  </si>
  <si>
    <t>Siviglia</t>
  </si>
  <si>
    <t>Pinzi</t>
  </si>
  <si>
    <t>Barone</t>
  </si>
  <si>
    <t>Vucinic</t>
  </si>
  <si>
    <t>Chiesa</t>
  </si>
  <si>
    <t>Bazzani</t>
  </si>
  <si>
    <t>All. Cagni</t>
  </si>
  <si>
    <t>Quagliarella</t>
  </si>
  <si>
    <t>Abbiati</t>
  </si>
  <si>
    <t>Sottil</t>
  </si>
  <si>
    <t>Mandelli</t>
  </si>
  <si>
    <t>Grosso</t>
  </si>
  <si>
    <t>Dessena</t>
  </si>
  <si>
    <t>Vieirà</t>
  </si>
  <si>
    <t>Semioli</t>
  </si>
  <si>
    <t>Pirlo</t>
  </si>
  <si>
    <t>Di Napoli</t>
  </si>
  <si>
    <t>Cruz</t>
  </si>
  <si>
    <t>Mascara</t>
  </si>
  <si>
    <t>Del Core</t>
  </si>
  <si>
    <t>Cozza</t>
  </si>
  <si>
    <t>Donadel</t>
  </si>
  <si>
    <t>Ledesma</t>
  </si>
  <si>
    <t>Dainelli</t>
  </si>
  <si>
    <t>Zaccardo</t>
  </si>
  <si>
    <t>All. Giordano</t>
  </si>
  <si>
    <t>n.g.</t>
  </si>
  <si>
    <t>N.G.</t>
  </si>
  <si>
    <t>s.v.</t>
  </si>
  <si>
    <t>BOMBIX F.C. (4-5-1)</t>
  </si>
  <si>
    <t>Budan Igor</t>
  </si>
  <si>
    <t>Stella Rossa</t>
  </si>
  <si>
    <t>Materazzi Marco</t>
  </si>
  <si>
    <t>Vespa Club</t>
  </si>
  <si>
    <t>Kakà Ricardo</t>
  </si>
  <si>
    <t>Seedorf Clarence</t>
  </si>
  <si>
    <t>Tiribocchi Simone</t>
  </si>
  <si>
    <t>Crespo Hernan</t>
  </si>
  <si>
    <t>Amauri Carvalho</t>
  </si>
  <si>
    <t>A.F.C. Semipro</t>
  </si>
  <si>
    <t>Di Michele David</t>
  </si>
  <si>
    <t>Mutu Adrian</t>
  </si>
  <si>
    <t>F.C. Oguro</t>
  </si>
  <si>
    <t>Doni Cristiano</t>
  </si>
  <si>
    <t>E.B. Pongotto</t>
  </si>
  <si>
    <t>Riganò Christian</t>
  </si>
  <si>
    <t>Yentel M.F.</t>
  </si>
  <si>
    <t>Stankovic Dejan</t>
  </si>
  <si>
    <t>Stiam vincendo</t>
  </si>
  <si>
    <t>Spinesi Gonatha</t>
  </si>
  <si>
    <t>Ibrahimovic Zlatan</t>
  </si>
  <si>
    <t>2°  GIORNATA:</t>
  </si>
  <si>
    <t>Grella</t>
  </si>
  <si>
    <t>Fortin</t>
  </si>
  <si>
    <t>Mutarelli</t>
  </si>
  <si>
    <t>De Ascentis</t>
  </si>
  <si>
    <t>Grandoni</t>
  </si>
  <si>
    <t>Iuliano</t>
  </si>
  <si>
    <t>Ferreira Pinto</t>
  </si>
  <si>
    <t>Leòn</t>
  </si>
  <si>
    <t>Berti</t>
  </si>
  <si>
    <t>Galante</t>
  </si>
  <si>
    <t>Pepe</t>
  </si>
  <si>
    <t>Giunti</t>
  </si>
  <si>
    <t>Marzoratti</t>
  </si>
  <si>
    <t>Simic</t>
  </si>
  <si>
    <t>Pandev</t>
  </si>
  <si>
    <t>Obinna</t>
  </si>
  <si>
    <t>Rivalta</t>
  </si>
  <si>
    <t>Biava</t>
  </si>
  <si>
    <t>Mancini</t>
  </si>
  <si>
    <t>Dacourt</t>
  </si>
  <si>
    <t>Baiocco</t>
  </si>
  <si>
    <t>Toldo</t>
  </si>
  <si>
    <t>Lanzaro</t>
  </si>
  <si>
    <t>Conti</t>
  </si>
  <si>
    <t>Makinwa</t>
  </si>
  <si>
    <t>Zampagna</t>
  </si>
  <si>
    <t>Fiori</t>
  </si>
  <si>
    <t>Donati</t>
  </si>
  <si>
    <t>Coda</t>
  </si>
  <si>
    <t>Maldini</t>
  </si>
  <si>
    <t>Brocchi</t>
  </si>
  <si>
    <t>All. Guidolin</t>
  </si>
  <si>
    <t>Mèxes</t>
  </si>
  <si>
    <t>Perrotta</t>
  </si>
  <si>
    <t>Pazzini</t>
  </si>
  <si>
    <t>Bellini</t>
  </si>
  <si>
    <t>Maicon</t>
  </si>
  <si>
    <t>Curci</t>
  </si>
  <si>
    <t>Cudini</t>
  </si>
  <si>
    <t>Pfertzel</t>
  </si>
  <si>
    <t>Brighi</t>
  </si>
  <si>
    <t>S.V.</t>
  </si>
  <si>
    <t>Pancaro</t>
  </si>
  <si>
    <t>Almiròn</t>
  </si>
  <si>
    <t>Lazetic</t>
  </si>
  <si>
    <t>Job</t>
  </si>
  <si>
    <t>Pazzini Giampaolo</t>
  </si>
  <si>
    <t>Bianchi Rolando</t>
  </si>
  <si>
    <t>Quagliarella Fabio</t>
  </si>
  <si>
    <t>Corona Giorgio</t>
  </si>
  <si>
    <t>Cruz Julio Ricardo</t>
  </si>
  <si>
    <t>Bombix F.C.</t>
  </si>
  <si>
    <t>Cordova Nicolas</t>
  </si>
  <si>
    <t>Bonazzoli Emiliano</t>
  </si>
  <si>
    <t>Corini Eugenio</t>
  </si>
  <si>
    <t>Esposito Mauro</t>
  </si>
  <si>
    <t>Oddo Massimo</t>
  </si>
  <si>
    <t>Mauri Stefano</t>
  </si>
  <si>
    <t>Rocchi Tommaso</t>
  </si>
  <si>
    <t>Totti Francesco</t>
  </si>
  <si>
    <t>Buscè Antonio</t>
  </si>
  <si>
    <t>Nnmeladanno</t>
  </si>
  <si>
    <t>Caserta Fabio</t>
  </si>
  <si>
    <t>Conti Daniele</t>
  </si>
  <si>
    <t>PANTADUSTY 206 (3-4-3)</t>
  </si>
  <si>
    <t>3°  GIORNATA:</t>
  </si>
  <si>
    <t>Tare</t>
  </si>
  <si>
    <t>Calderoni</t>
  </si>
  <si>
    <t>Bonanni</t>
  </si>
  <si>
    <t>Flachi</t>
  </si>
  <si>
    <t>Bonera</t>
  </si>
  <si>
    <t>Boudianski</t>
  </si>
  <si>
    <t>Balestri</t>
  </si>
  <si>
    <t>Pellissier</t>
  </si>
  <si>
    <t>Conticchio</t>
  </si>
  <si>
    <t>Cassetti</t>
  </si>
  <si>
    <t>Carrozzieri</t>
  </si>
  <si>
    <t>Foggia</t>
  </si>
  <si>
    <t>Ferri</t>
  </si>
  <si>
    <t>Portanova</t>
  </si>
  <si>
    <t>Gurcouff</t>
  </si>
  <si>
    <t>D'Agostino</t>
  </si>
  <si>
    <t>Zanchetta</t>
  </si>
  <si>
    <t>Cambiasso</t>
  </si>
  <si>
    <t>no</t>
  </si>
  <si>
    <t>Locatelli</t>
  </si>
  <si>
    <t>Kutuzov</t>
  </si>
  <si>
    <t>BOMBIX F.C. (4-4-2)</t>
  </si>
  <si>
    <t>Foggia Pasquale</t>
  </si>
  <si>
    <t>Pandev Goran</t>
  </si>
  <si>
    <t>Volpi Massimo</t>
  </si>
  <si>
    <t>Panucci Christian</t>
  </si>
  <si>
    <t>PantaDusty 206</t>
  </si>
  <si>
    <t>Flachi Francesco</t>
  </si>
  <si>
    <t>Vieirà Patrick</t>
  </si>
  <si>
    <t>Lucarelli Cristiano</t>
  </si>
  <si>
    <t>Vannucchi Igli</t>
  </si>
  <si>
    <t>Perrotta Simone</t>
  </si>
  <si>
    <t>Rosina Alessandro</t>
  </si>
  <si>
    <t>4°  GIORNATA:</t>
  </si>
  <si>
    <t>BOMBIX F.C. (3-4-3)</t>
  </si>
  <si>
    <t>Borriello</t>
  </si>
  <si>
    <t>Tonetto</t>
  </si>
  <si>
    <t>Olivera</t>
  </si>
  <si>
    <t>Tosto</t>
  </si>
  <si>
    <t>Paulinho</t>
  </si>
  <si>
    <t>Agliardi</t>
  </si>
  <si>
    <t>Vieri</t>
  </si>
  <si>
    <t>Candelà</t>
  </si>
  <si>
    <t>Cossato</t>
  </si>
  <si>
    <t>Giosa</t>
  </si>
  <si>
    <t>Adani</t>
  </si>
  <si>
    <t>STELLA ROSSA (4-3-3)</t>
  </si>
  <si>
    <t>Simplicio Fabio</t>
  </si>
  <si>
    <t>Lucarelli Alessandro</t>
  </si>
  <si>
    <t>Samuel Walter</t>
  </si>
  <si>
    <t>Di Napoli Arturo</t>
  </si>
  <si>
    <t>5°  GIORNATA:</t>
  </si>
  <si>
    <t>Gobbi</t>
  </si>
  <si>
    <t>Falcone</t>
  </si>
  <si>
    <t>Behrami</t>
  </si>
  <si>
    <t>All. Sonetti</t>
  </si>
  <si>
    <t>BOMBIX F.C. (3-5-2)</t>
  </si>
  <si>
    <t>Biondini</t>
  </si>
  <si>
    <t>Pecchia</t>
  </si>
  <si>
    <t>Stendardo</t>
  </si>
  <si>
    <t>BONAZZOLI</t>
  </si>
  <si>
    <t>Paolucci</t>
  </si>
  <si>
    <t>Ariatti</t>
  </si>
  <si>
    <t>F.C. OGURO (3-5-2)</t>
  </si>
  <si>
    <t>PANTADUSTY 206 (4-5-1)</t>
  </si>
  <si>
    <t>Cambiasso Esteban</t>
  </si>
  <si>
    <t>Bresciano Mark</t>
  </si>
  <si>
    <t>Gilardino Alberto</t>
  </si>
  <si>
    <t>Leòn Julio Cesar</t>
  </si>
  <si>
    <t>Toni Luca</t>
  </si>
  <si>
    <t>Franceschini Daniele</t>
  </si>
  <si>
    <t>Di Natale Antonio</t>
  </si>
  <si>
    <t>Mancini Amantino</t>
  </si>
  <si>
    <t>6°  GIORNATA:</t>
  </si>
  <si>
    <t>Gio. Tedesco</t>
  </si>
  <si>
    <t>Contini</t>
  </si>
  <si>
    <t>Langella</t>
  </si>
  <si>
    <t>Cigarini</t>
  </si>
  <si>
    <t>Maxwell</t>
  </si>
  <si>
    <t>Suazo David</t>
  </si>
  <si>
    <t>Caracciolo Andrea</t>
  </si>
  <si>
    <t>Pellissier Franco</t>
  </si>
  <si>
    <t>Zaccardo Christian</t>
  </si>
  <si>
    <t>Pirlo Andrea</t>
  </si>
  <si>
    <t>Cozza Francesco</t>
  </si>
  <si>
    <t>Adriano Leite Ribeiro</t>
  </si>
  <si>
    <t>Semioli Franco</t>
  </si>
  <si>
    <t>Tot.</t>
  </si>
  <si>
    <t>Parisi Alessandro</t>
  </si>
  <si>
    <t>7°  GIORNATA:</t>
  </si>
  <si>
    <t>All. Colomba</t>
  </si>
  <si>
    <t>All. Malesani</t>
  </si>
  <si>
    <t>Iliev</t>
  </si>
  <si>
    <t>Abbruscato</t>
  </si>
  <si>
    <t>Rossini</t>
  </si>
  <si>
    <t>Migliaccio</t>
  </si>
  <si>
    <t>Jorgensen Martin</t>
  </si>
  <si>
    <t>Inzaghi Filippo</t>
  </si>
  <si>
    <t>Zampagna Riccardo</t>
  </si>
  <si>
    <t>Maicon Douglas</t>
  </si>
  <si>
    <t>Obodo Christian</t>
  </si>
  <si>
    <t>Barreto Paulo</t>
  </si>
  <si>
    <t>Paolucci Michele</t>
  </si>
  <si>
    <t>8°  GIORNATA:</t>
  </si>
  <si>
    <t>Caglioni</t>
  </si>
  <si>
    <t>Palombo</t>
  </si>
  <si>
    <t>Blasi</t>
  </si>
  <si>
    <t>Maccarone</t>
  </si>
  <si>
    <t>J. Cesar</t>
  </si>
  <si>
    <t>Loria</t>
  </si>
  <si>
    <t>Modesto</t>
  </si>
  <si>
    <t>Vigiani</t>
  </si>
  <si>
    <t>Giacomazzi</t>
  </si>
  <si>
    <t>Mantovani</t>
  </si>
  <si>
    <t>Soncin</t>
  </si>
  <si>
    <t>Kuzmanovic</t>
  </si>
  <si>
    <t>Perna</t>
  </si>
  <si>
    <t>Ardito</t>
  </si>
  <si>
    <t>Rinaudo</t>
  </si>
  <si>
    <t>Tavano</t>
  </si>
  <si>
    <t>Cesar</t>
  </si>
  <si>
    <t>Maggio</t>
  </si>
  <si>
    <t>Stovini</t>
  </si>
  <si>
    <t>G. Rossi</t>
  </si>
  <si>
    <t>Moro</t>
  </si>
  <si>
    <t>Amelia</t>
  </si>
  <si>
    <t>Raggi</t>
  </si>
  <si>
    <t>Antonini</t>
  </si>
  <si>
    <t>Bakayoko</t>
  </si>
  <si>
    <t>Manitta</t>
  </si>
  <si>
    <t>D'Aversa</t>
  </si>
  <si>
    <t>Oguro / Pongo</t>
  </si>
  <si>
    <t>Taddei Rodrigo</t>
  </si>
  <si>
    <t>Jankulovsky Marec</t>
  </si>
  <si>
    <t>Almiròn Sergio</t>
  </si>
  <si>
    <t>Comotto Gianluca</t>
  </si>
  <si>
    <t>Mascara Giuseppe</t>
  </si>
  <si>
    <t>9°  GIORNATA:</t>
  </si>
  <si>
    <t>Gamberini</t>
  </si>
  <si>
    <t>Bassi</t>
  </si>
  <si>
    <t>Jimenez</t>
  </si>
  <si>
    <t>Italiano</t>
  </si>
  <si>
    <t>Ronaldo</t>
  </si>
  <si>
    <t>Bovo</t>
  </si>
  <si>
    <t>Wilhelmson</t>
  </si>
  <si>
    <t>Floccari</t>
  </si>
  <si>
    <t>Gia. Tedesco</t>
  </si>
  <si>
    <t>Edusei</t>
  </si>
  <si>
    <t>A.F.C. SEMIPRO (3-5-2)</t>
  </si>
  <si>
    <t>Cribari Nelson</t>
  </si>
  <si>
    <t>Tavano Francesco</t>
  </si>
  <si>
    <t>Mexès Philippe</t>
  </si>
  <si>
    <t>Bogdani Erjon</t>
  </si>
  <si>
    <t>Rossi Giuseppe</t>
  </si>
  <si>
    <t>Brighi Matteo</t>
  </si>
  <si>
    <t>10°  GIORNATA:</t>
  </si>
  <si>
    <t>All. De Biasi</t>
  </si>
  <si>
    <t>Cozzolino</t>
  </si>
  <si>
    <t>Parravicini</t>
  </si>
  <si>
    <t>Marianini</t>
  </si>
  <si>
    <t>Grimi</t>
  </si>
  <si>
    <t>Sereni</t>
  </si>
  <si>
    <t>Wilhelmsson</t>
  </si>
  <si>
    <t>Matusiak</t>
  </si>
  <si>
    <t>Molinaro</t>
  </si>
  <si>
    <t>Lucchini</t>
  </si>
  <si>
    <t>VESPA CLUB (3-5-2)</t>
  </si>
  <si>
    <t>Pepe Simone</t>
  </si>
  <si>
    <t>Wilhelmsson Christian</t>
  </si>
  <si>
    <t>Pozzi Nicola</t>
  </si>
  <si>
    <t>Soncin Andrea</t>
  </si>
  <si>
    <t>Gamberini Alessandro</t>
  </si>
  <si>
    <t>Qualificata alle semifinali:</t>
  </si>
  <si>
    <t>Frey (1)</t>
  </si>
  <si>
    <t>Pasqual (6)</t>
  </si>
  <si>
    <t>Cioffi (11)</t>
  </si>
  <si>
    <t>Tosto (5)</t>
  </si>
  <si>
    <t>Jimenez (7)</t>
  </si>
  <si>
    <t>De Rossi (2)</t>
  </si>
  <si>
    <t>Italiano (4)</t>
  </si>
  <si>
    <t>Caserta (3)</t>
  </si>
  <si>
    <t>Zampagna (9)</t>
  </si>
  <si>
    <t>C. Lucarelli (8)</t>
  </si>
  <si>
    <t>Muslimovic (10)</t>
  </si>
  <si>
    <t>Manninger (13)</t>
  </si>
  <si>
    <t>Makinwa (18)</t>
  </si>
  <si>
    <t>Amoruso (15)</t>
  </si>
  <si>
    <t>Buscè (12)</t>
  </si>
  <si>
    <t>Parravicini (14)</t>
  </si>
  <si>
    <t>Mantovani (16)</t>
  </si>
  <si>
    <t>Perna (17)</t>
  </si>
  <si>
    <t>Doni (1)</t>
  </si>
  <si>
    <t>Zaccardo (2)</t>
  </si>
  <si>
    <t>Mandelli (3)</t>
  </si>
  <si>
    <t>Dainelli (4)</t>
  </si>
  <si>
    <t>Pirlo (5)</t>
  </si>
  <si>
    <t>Ledesma (6)</t>
  </si>
  <si>
    <t>Semioli (7)</t>
  </si>
  <si>
    <t>Cozza (8)</t>
  </si>
  <si>
    <t>Cruz (9)</t>
  </si>
  <si>
    <t>Adriano (10)</t>
  </si>
  <si>
    <t>Ronaldo (11)</t>
  </si>
  <si>
    <t>Curci (12)</t>
  </si>
  <si>
    <t>Mascara (13)</t>
  </si>
  <si>
    <t>Sottil (14)</t>
  </si>
  <si>
    <t>Di Napoli (15)</t>
  </si>
  <si>
    <t>Spareggio South Conference:</t>
  </si>
  <si>
    <t>Semifinali andata 1° - 4° posto:</t>
  </si>
  <si>
    <t>Semifinali andata 5° - 8° posto:</t>
  </si>
  <si>
    <t>Cavani</t>
  </si>
  <si>
    <t>Paoletti</t>
  </si>
  <si>
    <t>Ambrosini</t>
  </si>
  <si>
    <t>Solari</t>
  </si>
  <si>
    <t>YENTEL M.F. (3-5-2)</t>
  </si>
  <si>
    <t>Semifinale 1:</t>
  </si>
  <si>
    <t>Semifinale 2:</t>
  </si>
  <si>
    <t>Semifinale 3:</t>
  </si>
  <si>
    <t>Semifinale 4:</t>
  </si>
  <si>
    <t>BOMBIX F.C. (4-3-3)</t>
  </si>
  <si>
    <t>0 - 1</t>
  </si>
  <si>
    <t>3 - 2</t>
  </si>
  <si>
    <t>2 - 2</t>
  </si>
  <si>
    <t>1 - 2</t>
  </si>
  <si>
    <t>Ambrosini Massimo</t>
  </si>
  <si>
    <t>Amoruso Nicola</t>
  </si>
  <si>
    <t>Semifinali ritorno 1° - 4° posto:</t>
  </si>
  <si>
    <t>Semifinali ritorno 5° - 8° posto:</t>
  </si>
  <si>
    <t>Andata Finale 9°-10° posto:</t>
  </si>
  <si>
    <t>Finale 5°-6° posto:</t>
  </si>
  <si>
    <t>Finale 7°-8° posto:</t>
  </si>
  <si>
    <t>Finaline:</t>
  </si>
  <si>
    <t>Finalissima:</t>
  </si>
  <si>
    <t>Finalissime:</t>
  </si>
  <si>
    <t>Finale 3°-4° posto:</t>
  </si>
  <si>
    <t>FINALE:</t>
  </si>
  <si>
    <t>FINALE 3°-4°:</t>
  </si>
  <si>
    <t>FINALE 5°-6°:</t>
  </si>
  <si>
    <t>FINALE 7°-8°:</t>
  </si>
  <si>
    <t>VINCITORE:</t>
  </si>
  <si>
    <t>2° CLASSIFICATO:</t>
  </si>
  <si>
    <t>3° CLASSIFICATO:</t>
  </si>
  <si>
    <t>4° CLASSIFICATO:</t>
  </si>
  <si>
    <t>5° CLASSIFICATO:</t>
  </si>
  <si>
    <t>6° CLASSIFICATO:</t>
  </si>
  <si>
    <t>7° CLASSIFICATO:</t>
  </si>
  <si>
    <t>8° CLASSIFICATO:</t>
  </si>
  <si>
    <t>9° CLASSIFICATO:</t>
  </si>
  <si>
    <t>10° CLASSIFICATO:</t>
  </si>
  <si>
    <t>GIRONE DI ANDATA:</t>
  </si>
  <si>
    <t>GAZZETTA DELLO SPORT:</t>
  </si>
  <si>
    <t>CORRIERE DELLO SPORT:</t>
  </si>
  <si>
    <t>GIRONE DI RITORNO:</t>
  </si>
  <si>
    <t>North Conference:</t>
  </si>
  <si>
    <t>South Conference:</t>
  </si>
  <si>
    <t>SEMIFINALI:</t>
  </si>
  <si>
    <t>FINALE 9° - 10° POSTO (A/R):</t>
  </si>
  <si>
    <t>FINALE 7° - 8° POSTO:</t>
  </si>
  <si>
    <t>FINALE 5° - 6° POSTO:</t>
  </si>
  <si>
    <t>FINALE 3° - 4°  POSTO:</t>
  </si>
  <si>
    <t>FINALISSIMA:</t>
  </si>
  <si>
    <t>RITORNO FINALE 9° - 10° POSTO:</t>
  </si>
  <si>
    <t>ANDATA FINALE 9° - 10° POSTO:</t>
  </si>
  <si>
    <t>SEMIFINALI  5° - 8°:</t>
  </si>
  <si>
    <t>SEMIFINALI  1° - 4°:</t>
  </si>
  <si>
    <t>SPAREGGIO:</t>
  </si>
  <si>
    <t>GIORNATA 10:</t>
  </si>
  <si>
    <t>GIORNATA 9:</t>
  </si>
  <si>
    <t>GIORNATA 8:</t>
  </si>
  <si>
    <t>GIORNATA 7:</t>
  </si>
  <si>
    <t>GIORNATA 6:</t>
  </si>
  <si>
    <t>GIORNATA 5:</t>
  </si>
  <si>
    <t>GIORNATA 4:</t>
  </si>
  <si>
    <t>GIORNATA 3:</t>
  </si>
  <si>
    <t>GIORNATA 2:</t>
  </si>
  <si>
    <t>GIORNATA 1:</t>
  </si>
  <si>
    <t>CLASSIFICA:</t>
  </si>
  <si>
    <t>Semifinale:</t>
  </si>
  <si>
    <t>Semifinalina:</t>
  </si>
  <si>
    <t>Finale 1° - 2° posto:</t>
  </si>
  <si>
    <t>Finale 5° - 6° posto:</t>
  </si>
  <si>
    <t>Finale 3° - 4° posto:</t>
  </si>
  <si>
    <t>Finale 7° - 8° posto:</t>
  </si>
  <si>
    <t>In vantaggio:</t>
  </si>
  <si>
    <t>9° Posto:</t>
  </si>
  <si>
    <t>In svantaggio:</t>
  </si>
  <si>
    <t>10° Posto:</t>
  </si>
  <si>
    <t>7° Posto:</t>
  </si>
  <si>
    <t>8° Posto:</t>
  </si>
  <si>
    <t>5° Posto:</t>
  </si>
  <si>
    <t>6° Posto:</t>
  </si>
  <si>
    <t>3° Posto:</t>
  </si>
  <si>
    <t>4° Posto:</t>
  </si>
  <si>
    <t>Vincitore:</t>
  </si>
  <si>
    <t>2° Posto:</t>
  </si>
  <si>
    <t>Match ad incrocio:</t>
  </si>
  <si>
    <t>Semifinale 1 - Andata 0-1:</t>
  </si>
  <si>
    <t>Semifinale 2 - Andata 1-2:</t>
  </si>
  <si>
    <t>Semifinale 3 - Andata 3-2:</t>
  </si>
  <si>
    <t>Semifinale 4 - Andata 2-2:</t>
  </si>
  <si>
    <t>Ritorno Finale 9°-10° posto - Andata 1-0:</t>
  </si>
  <si>
    <t>Toni (1)</t>
  </si>
  <si>
    <t>G. Rossi (2)</t>
  </si>
  <si>
    <t>Natali (3)</t>
  </si>
  <si>
    <t>Santana (4)</t>
  </si>
  <si>
    <t>Oddo (5)</t>
  </si>
  <si>
    <t>Guana (6)</t>
  </si>
  <si>
    <t>Doni (7)</t>
  </si>
  <si>
    <t>Bonazzoli (18)</t>
  </si>
  <si>
    <t>Paolucci (17)</t>
  </si>
  <si>
    <t>Bassi (16)</t>
  </si>
  <si>
    <t>Biava (10)</t>
  </si>
  <si>
    <t>Balli (9)</t>
  </si>
  <si>
    <t>Abbiati (11)</t>
  </si>
  <si>
    <t>Cordoba (10)</t>
  </si>
  <si>
    <t>Zauri (1)</t>
  </si>
  <si>
    <t>Comotto (7)</t>
  </si>
  <si>
    <t>Mauri (8)</t>
  </si>
  <si>
    <t>Morrone (9)</t>
  </si>
  <si>
    <t>Rosina (5)</t>
  </si>
  <si>
    <t>Mudingayi (2)</t>
  </si>
  <si>
    <t>Mutu (4)</t>
  </si>
  <si>
    <t>Totti (6)</t>
  </si>
  <si>
    <t>Rocchi (3)</t>
  </si>
  <si>
    <t>Fortin (16)</t>
  </si>
  <si>
    <t>Stellone (17)</t>
  </si>
  <si>
    <t>Muzzi (18)</t>
  </si>
  <si>
    <t>Ardito (12)</t>
  </si>
  <si>
    <t>Passoni (15)</t>
  </si>
  <si>
    <t>Gamberini (13)</t>
  </si>
  <si>
    <t>Falcone (14)</t>
  </si>
  <si>
    <t>Bazzani (15)</t>
  </si>
  <si>
    <t>Moro (14)</t>
  </si>
  <si>
    <t>Fiore (11)</t>
  </si>
  <si>
    <t>Lanna (8)</t>
  </si>
  <si>
    <t>Stovini (13)</t>
  </si>
  <si>
    <t>Costacurta (12)</t>
  </si>
  <si>
    <t>Toldo (1)</t>
  </si>
  <si>
    <t>Loria (2)</t>
  </si>
  <si>
    <t>Rivalta (3)</t>
  </si>
  <si>
    <t>Balestri (4)</t>
  </si>
  <si>
    <t>Bonera (5)</t>
  </si>
  <si>
    <t>Stankovic (7)</t>
  </si>
  <si>
    <t>Mancini (8)</t>
  </si>
  <si>
    <t>Cavani (9)</t>
  </si>
  <si>
    <t>Spinesi (10)</t>
  </si>
  <si>
    <t>Ventola (11)</t>
  </si>
  <si>
    <t>Peruzzi (1)</t>
  </si>
  <si>
    <t>Barzagli (2)</t>
  </si>
  <si>
    <t>Mèxes (3)</t>
  </si>
  <si>
    <t>Maggio (4)</t>
  </si>
  <si>
    <t>Montolivo (5)</t>
  </si>
  <si>
    <t>Perrotta (6)</t>
  </si>
  <si>
    <t>Pizarro (7)</t>
  </si>
  <si>
    <t>Vannucchi (8)</t>
  </si>
  <si>
    <t>Tavano (9)</t>
  </si>
  <si>
    <t>Vucinic (10)</t>
  </si>
  <si>
    <t>Di Natale (11)</t>
  </si>
  <si>
    <t>Ballotta (12)</t>
  </si>
  <si>
    <t>Di Michele (13)</t>
  </si>
  <si>
    <t>Pazzini (14)</t>
  </si>
  <si>
    <t>Caracciolo (15)</t>
  </si>
  <si>
    <t>Dessena (16)</t>
  </si>
  <si>
    <t>Lopez (17)</t>
  </si>
  <si>
    <t>Siviglia (18)</t>
  </si>
  <si>
    <t>Fontana (11)</t>
  </si>
  <si>
    <t>Kaladze (9)</t>
  </si>
  <si>
    <t>Ujfalusi (8)</t>
  </si>
  <si>
    <t>Bovo (7)</t>
  </si>
  <si>
    <t>Contini (6)</t>
  </si>
  <si>
    <t>Fini (5)</t>
  </si>
  <si>
    <t>Behrami (4)</t>
  </si>
  <si>
    <t>Morfeo (10)</t>
  </si>
  <si>
    <t>Bianchi (3)</t>
  </si>
  <si>
    <t>Budan (2)</t>
  </si>
  <si>
    <t>De Sanctis (12)</t>
  </si>
  <si>
    <t>Suazo (13)</t>
  </si>
  <si>
    <t>Pellissier (14)</t>
  </si>
  <si>
    <t>Marianini (15)</t>
  </si>
  <si>
    <t>Kroldrup (16)</t>
  </si>
  <si>
    <t>Kuffour (17)</t>
  </si>
  <si>
    <t>Dida (10)</t>
  </si>
  <si>
    <t>Portanova (9)</t>
  </si>
  <si>
    <t>J. Zanetti (8)</t>
  </si>
  <si>
    <t>Rinaudo (7)</t>
  </si>
  <si>
    <t>Kakà (5)</t>
  </si>
  <si>
    <t>Wilhelmson (6)</t>
  </si>
  <si>
    <t>Obodo (4)</t>
  </si>
  <si>
    <t>Volpi (3)</t>
  </si>
  <si>
    <t>Crespo (1)</t>
  </si>
  <si>
    <t>Pandev (2)</t>
  </si>
  <si>
    <t>Obinna (11)</t>
  </si>
  <si>
    <t>Storari (12)</t>
  </si>
  <si>
    <t>Barreto (13)</t>
  </si>
  <si>
    <t>Recoba (14)</t>
  </si>
  <si>
    <t>Liverani (15)</t>
  </si>
  <si>
    <t>Mesto (16)</t>
  </si>
  <si>
    <t>Manfredini (17)</t>
  </si>
  <si>
    <t>Simic (18)</t>
  </si>
  <si>
    <t>Cioffi (10)</t>
  </si>
  <si>
    <t>Lanzaro (11)</t>
  </si>
  <si>
    <t>Tosto (4)</t>
  </si>
  <si>
    <t>Buscè (3)</t>
  </si>
  <si>
    <t>Conti (6)</t>
  </si>
  <si>
    <t>Italiano (2)</t>
  </si>
  <si>
    <t>De Rossi (5)</t>
  </si>
  <si>
    <t>Zampagna (8)</t>
  </si>
  <si>
    <t>C. Lucarelli (7)</t>
  </si>
  <si>
    <t>Amoruso (9)</t>
  </si>
  <si>
    <t>Calderoni (12)</t>
  </si>
  <si>
    <t>Soncin (13)</t>
  </si>
  <si>
    <t>Oliveira (16)</t>
  </si>
  <si>
    <t>Caserta (14)</t>
  </si>
  <si>
    <t>Parravicini (15)</t>
  </si>
  <si>
    <t>Mantovani (17)</t>
  </si>
  <si>
    <t>Adriano (18)</t>
  </si>
  <si>
    <t>J. Cesar (12)</t>
  </si>
  <si>
    <t>Modesto (13)</t>
  </si>
  <si>
    <t>Pratali (14)</t>
  </si>
  <si>
    <t>Boudiansky (16)</t>
  </si>
  <si>
    <t>Frick (17)</t>
  </si>
  <si>
    <t>Pepe (18)</t>
  </si>
  <si>
    <t>Manitta (1)</t>
  </si>
  <si>
    <t>Quagliarella (1)</t>
  </si>
  <si>
    <t>Di Biagio (2)</t>
  </si>
  <si>
    <t>Panucci (5)</t>
  </si>
  <si>
    <t>D'Anna (11)</t>
  </si>
  <si>
    <t>Antonini (10)</t>
  </si>
  <si>
    <t>Gia. Tedesco (9)</t>
  </si>
  <si>
    <t>Gurcouff (4)</t>
  </si>
  <si>
    <t>Bogdani (3)</t>
  </si>
  <si>
    <t>Pozzi (6)</t>
  </si>
  <si>
    <t>Bakayoko (7)</t>
  </si>
  <si>
    <t>Amelia (12)</t>
  </si>
  <si>
    <t>Saudati (13)</t>
  </si>
  <si>
    <t>Edusei (14)</t>
  </si>
  <si>
    <t>Gattuso (15)</t>
  </si>
  <si>
    <t>D'Aversa (16)</t>
  </si>
  <si>
    <t>Favalli (17)</t>
  </si>
  <si>
    <t>Raggi (18)</t>
  </si>
  <si>
    <t>Galante (3)</t>
  </si>
  <si>
    <t>Cafù (4)</t>
  </si>
  <si>
    <t>Bresciano (5)</t>
  </si>
  <si>
    <t>Figo (6)</t>
  </si>
  <si>
    <t>Lazetic (7)</t>
  </si>
  <si>
    <t>Jorgensen (8)</t>
  </si>
  <si>
    <t>Gilardino (9)</t>
  </si>
  <si>
    <t>Iaquinta (10)</t>
  </si>
  <si>
    <t>Riganò (11)</t>
  </si>
  <si>
    <t>Candelà (13)</t>
  </si>
  <si>
    <t>Del Vecchio (15)</t>
  </si>
  <si>
    <t>C. Zenoni (16)</t>
  </si>
  <si>
    <t>Muntari (17)</t>
  </si>
  <si>
    <t>Maccarone (18)</t>
  </si>
  <si>
    <t>Maicon (2)</t>
  </si>
  <si>
    <t>Sottil (4)</t>
  </si>
  <si>
    <t>Cambiasso (6)</t>
  </si>
  <si>
    <t>Ledesma (7)</t>
  </si>
  <si>
    <t>Adriano (9)</t>
  </si>
  <si>
    <t>Ronaldo (10)</t>
  </si>
  <si>
    <t>Mascara (11)</t>
  </si>
  <si>
    <t>Di Napoli (13)</t>
  </si>
  <si>
    <t>Cruz (14)</t>
  </si>
  <si>
    <t>Zaccardo (15)</t>
  </si>
  <si>
    <t>D. Franceschini (8)</t>
  </si>
  <si>
    <t>All. Orsi</t>
  </si>
  <si>
    <t>Dacourt (6)</t>
  </si>
  <si>
    <t>Vergassola (15)</t>
  </si>
  <si>
    <t>LA STIAM VINCENDO (4-3-3)</t>
  </si>
  <si>
    <t>1 - 0</t>
  </si>
  <si>
    <t>0 - 4</t>
  </si>
  <si>
    <t>Iaquinta Vincenzo</t>
  </si>
  <si>
    <t>Montolivo Riccardo</t>
  </si>
  <si>
    <t>Vucinic Mirko</t>
  </si>
  <si>
    <t>Ronaldo Luis</t>
  </si>
  <si>
    <t>2 - 0</t>
  </si>
  <si>
    <t>Berti (1)</t>
  </si>
  <si>
    <t>Paoletti (12)</t>
  </si>
  <si>
    <t>M. Pisano (2)</t>
  </si>
  <si>
    <t>Grandoni (14)</t>
  </si>
  <si>
    <t>Doni (3)</t>
  </si>
  <si>
    <t>Natali (4)</t>
  </si>
  <si>
    <t>Brighi (6)</t>
  </si>
  <si>
    <t>Bassi (8)</t>
  </si>
  <si>
    <t>Lucchini (9)</t>
  </si>
  <si>
    <t>Bjelanovic (10)</t>
  </si>
  <si>
    <t>Lanna (7)</t>
  </si>
  <si>
    <t>Guana (5)</t>
  </si>
  <si>
    <t>Zanchi (18)</t>
  </si>
  <si>
    <t>Biava (15)</t>
  </si>
  <si>
    <t>Balli (13)</t>
  </si>
  <si>
    <t>Brocchi (12)</t>
  </si>
  <si>
    <t>Maggio (3)</t>
  </si>
  <si>
    <t>Chivu (4)</t>
  </si>
  <si>
    <t>D'Agostino (7)</t>
  </si>
  <si>
    <t>Vucinic (9)</t>
  </si>
  <si>
    <t>Di Natale (10)</t>
  </si>
  <si>
    <t>Caracciolo (11)</t>
  </si>
  <si>
    <t>Tavano (13)</t>
  </si>
  <si>
    <t>Chiesa (14)</t>
  </si>
  <si>
    <t>Di Michele (15)</t>
  </si>
  <si>
    <t>Pinzi (17)</t>
  </si>
  <si>
    <t>Storari (11)</t>
  </si>
  <si>
    <t>Volpi (4)</t>
  </si>
  <si>
    <t>Obinna (1)</t>
  </si>
  <si>
    <t>Simic (10)</t>
  </si>
  <si>
    <t>J. Zanetti (9)</t>
  </si>
  <si>
    <t>Materazzi (8)</t>
  </si>
  <si>
    <t>Manfredini (5)</t>
  </si>
  <si>
    <t>Seedorf (7)</t>
  </si>
  <si>
    <t>Recoba (3)</t>
  </si>
  <si>
    <t>Sicignano (12)</t>
  </si>
  <si>
    <t>Asamoah (14)</t>
  </si>
  <si>
    <t>Rinaudo (17)</t>
  </si>
  <si>
    <t>Gastaldello (18)</t>
  </si>
  <si>
    <t>Abbiati (1)</t>
  </si>
  <si>
    <t>Cordoba (2)</t>
  </si>
  <si>
    <t>Falcone (3)</t>
  </si>
  <si>
    <t>Aronica (4)</t>
  </si>
  <si>
    <t>Comotto (5)</t>
  </si>
  <si>
    <t>Mutarelli (6)</t>
  </si>
  <si>
    <t>Rosina (7)</t>
  </si>
  <si>
    <t>Passoni (8)</t>
  </si>
  <si>
    <t>Mutu (9)</t>
  </si>
  <si>
    <t>Totti (10)</t>
  </si>
  <si>
    <t>Rocchi (11)</t>
  </si>
  <si>
    <t>Chimenti (12)</t>
  </si>
  <si>
    <t>Stellone (13)</t>
  </si>
  <si>
    <t>Muzzi (14)</t>
  </si>
  <si>
    <t>Giacomazzi (15)</t>
  </si>
  <si>
    <t>Grella (16)</t>
  </si>
  <si>
    <t>Burdisso (17)</t>
  </si>
  <si>
    <t>Gamberini (18)</t>
  </si>
  <si>
    <t>Tosto (2)</t>
  </si>
  <si>
    <t>Lanzaro (3)</t>
  </si>
  <si>
    <t>Pasqual (4)</t>
  </si>
  <si>
    <t>Buscè (5)</t>
  </si>
  <si>
    <t>De Rossi (6)</t>
  </si>
  <si>
    <t>Caserta (8)</t>
  </si>
  <si>
    <t>Oliveira (9)</t>
  </si>
  <si>
    <t>C. Lucarelli (10)</t>
  </si>
  <si>
    <t>Amoruso (11)</t>
  </si>
  <si>
    <t>Zampagna (13)</t>
  </si>
  <si>
    <t>Muslimovic (14)</t>
  </si>
  <si>
    <t>Italiano (15)</t>
  </si>
  <si>
    <t>Parravicini (16)</t>
  </si>
  <si>
    <t>J. Cesar (1)</t>
  </si>
  <si>
    <t>Modesto (2)</t>
  </si>
  <si>
    <t>Pratali (3)</t>
  </si>
  <si>
    <t>Stankovic (5)</t>
  </si>
  <si>
    <t>Vigiani (7)</t>
  </si>
  <si>
    <t>Baiocco (8)</t>
  </si>
  <si>
    <t>Ibrahimovic (10)</t>
  </si>
  <si>
    <t>Spinesi (11)</t>
  </si>
  <si>
    <t>Toldo (12)</t>
  </si>
  <si>
    <t>Bonera (13)</t>
  </si>
  <si>
    <t>Rivalta (14)</t>
  </si>
  <si>
    <t>Boudiansky (15)</t>
  </si>
  <si>
    <t>Vergassola (16)</t>
  </si>
  <si>
    <t>Corona (17)</t>
  </si>
  <si>
    <t>Abbruscato (18)</t>
  </si>
  <si>
    <t>Fontana (1)</t>
  </si>
  <si>
    <t>Kaladze (2)</t>
  </si>
  <si>
    <t>Ujfalusi (3)</t>
  </si>
  <si>
    <t>A. Lucarelli (4)</t>
  </si>
  <si>
    <t>Ambrosini (5)</t>
  </si>
  <si>
    <t>Simplicio (6)</t>
  </si>
  <si>
    <t>Foggia (7)</t>
  </si>
  <si>
    <t>Taddei (8)</t>
  </si>
  <si>
    <t>Suazo (9)</t>
  </si>
  <si>
    <t>Budan (10)</t>
  </si>
  <si>
    <t>Bianchi (11)</t>
  </si>
  <si>
    <t>Pellissier (13)</t>
  </si>
  <si>
    <t>Vieri (14)</t>
  </si>
  <si>
    <t>Fini (15)</t>
  </si>
  <si>
    <t>Marianini (16)</t>
  </si>
  <si>
    <t>Contini (17)</t>
  </si>
  <si>
    <t>Canini (18)</t>
  </si>
  <si>
    <t>Maicon (4)</t>
  </si>
  <si>
    <t>Semioli (8)</t>
  </si>
  <si>
    <t>Ronaldo (9)</t>
  </si>
  <si>
    <t>Cruz (10)</t>
  </si>
  <si>
    <t>Cozza (14)</t>
  </si>
  <si>
    <t>Sottil (15)</t>
  </si>
  <si>
    <t>Dainelli (16)</t>
  </si>
  <si>
    <t>Montella (17)</t>
  </si>
  <si>
    <t>Solari (6)</t>
  </si>
  <si>
    <t>F.C. OGURO (4-3-3)</t>
  </si>
  <si>
    <t>Bazzani (16)</t>
  </si>
  <si>
    <t>Classifica Marcatori: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</si>
</sst>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_-[$€-2]\ * #,##0.00_-;\-[$€-2]\ * #,##0.00_-;_-[$€-2]\ * &quot;-&quot;??_-"/>
    <numFmt numFmtId="187" formatCode="[$-410]dddd\ d\ mmmm\ yyyy"/>
    <numFmt numFmtId="188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u val="single"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0" fillId="0" borderId="0" xfId="0" applyFill="1" applyAlignment="1">
      <alignment/>
    </xf>
    <xf numFmtId="0" fontId="18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2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7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24" fillId="2" borderId="5" xfId="0" applyFont="1" applyFill="1" applyBorder="1" applyAlignment="1">
      <alignment/>
    </xf>
    <xf numFmtId="0" fontId="24" fillId="2" borderId="4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 quotePrefix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24" fillId="2" borderId="7" xfId="0" applyNumberFormat="1" applyFont="1" applyFill="1" applyBorder="1" applyAlignment="1">
      <alignment horizontal="center"/>
    </xf>
    <xf numFmtId="0" fontId="24" fillId="2" borderId="4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5" fillId="2" borderId="7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right"/>
    </xf>
    <xf numFmtId="0" fontId="31" fillId="2" borderId="0" xfId="0" applyFont="1" applyFill="1" applyAlignment="1">
      <alignment/>
    </xf>
    <xf numFmtId="0" fontId="3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49" fontId="29" fillId="2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 applyAlignment="1">
      <alignment horizontal="center"/>
    </xf>
    <xf numFmtId="0" fontId="5" fillId="4" borderId="14" xfId="0" applyNumberFormat="1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/>
    </xf>
    <xf numFmtId="0" fontId="6" fillId="4" borderId="16" xfId="0" applyNumberFormat="1" applyFont="1" applyFill="1" applyBorder="1" applyAlignment="1" quotePrefix="1">
      <alignment horizontal="center"/>
    </xf>
    <xf numFmtId="0" fontId="0" fillId="2" borderId="0" xfId="0" applyNumberFormat="1" applyFont="1" applyFill="1" applyBorder="1" applyAlignment="1">
      <alignment horizontal="left"/>
    </xf>
    <xf numFmtId="0" fontId="5" fillId="5" borderId="9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25" fillId="2" borderId="1" xfId="0" applyNumberFormat="1" applyFont="1" applyFill="1" applyBorder="1" applyAlignment="1">
      <alignment horizontal="center"/>
    </xf>
    <xf numFmtId="0" fontId="25" fillId="2" borderId="3" xfId="0" applyNumberFormat="1" applyFont="1" applyFill="1" applyBorder="1" applyAlignment="1">
      <alignment/>
    </xf>
    <xf numFmtId="0" fontId="25" fillId="2" borderId="0" xfId="0" applyNumberFormat="1" applyFont="1" applyFill="1" applyBorder="1" applyAlignment="1">
      <alignment horizontal="center"/>
    </xf>
    <xf numFmtId="0" fontId="6" fillId="5" borderId="11" xfId="0" applyNumberFormat="1" applyFont="1" applyFill="1" applyBorder="1" applyAlignment="1" quotePrefix="1">
      <alignment horizontal="center"/>
    </xf>
    <xf numFmtId="0" fontId="6" fillId="5" borderId="16" xfId="0" applyNumberFormat="1" applyFont="1" applyFill="1" applyBorder="1" applyAlignment="1" quotePrefix="1">
      <alignment horizontal="center"/>
    </xf>
    <xf numFmtId="0" fontId="11" fillId="6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0" fontId="25" fillId="2" borderId="3" xfId="0" applyFont="1" applyFill="1" applyBorder="1" applyAlignment="1">
      <alignment horizontal="left"/>
    </xf>
    <xf numFmtId="0" fontId="2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25" fillId="0" borderId="1" xfId="0" applyFont="1" applyBorder="1" applyAlignment="1">
      <alignment/>
    </xf>
    <xf numFmtId="0" fontId="10" fillId="6" borderId="1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10" fillId="7" borderId="11" xfId="0" applyFont="1" applyFill="1" applyBorder="1" applyAlignment="1">
      <alignment horizontal="center"/>
    </xf>
    <xf numFmtId="0" fontId="5" fillId="8" borderId="14" xfId="0" applyNumberFormat="1" applyFont="1" applyFill="1" applyBorder="1" applyAlignment="1">
      <alignment horizontal="center"/>
    </xf>
    <xf numFmtId="0" fontId="1" fillId="8" borderId="1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1" fillId="2" borderId="14" xfId="0" applyNumberFormat="1" applyFont="1" applyFill="1" applyBorder="1" applyAlignment="1">
      <alignment horizontal="left"/>
    </xf>
    <xf numFmtId="0" fontId="1" fillId="2" borderId="18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6" fillId="8" borderId="16" xfId="0" applyNumberFormat="1" applyFont="1" applyFill="1" applyBorder="1" applyAlignment="1" quotePrefix="1">
      <alignment horizontal="center"/>
    </xf>
    <xf numFmtId="0" fontId="11" fillId="9" borderId="14" xfId="0" applyFont="1" applyFill="1" applyBorder="1" applyAlignment="1">
      <alignment horizontal="center"/>
    </xf>
    <xf numFmtId="0" fontId="7" fillId="9" borderId="16" xfId="0" applyNumberFormat="1" applyFont="1" applyFill="1" applyBorder="1" applyAlignment="1">
      <alignment horizontal="center"/>
    </xf>
    <xf numFmtId="0" fontId="7" fillId="9" borderId="14" xfId="0" applyNumberFormat="1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25" fillId="2" borderId="0" xfId="0" applyNumberFormat="1" applyFont="1" applyFill="1" applyBorder="1" applyAlignment="1">
      <alignment horizontal="left"/>
    </xf>
    <xf numFmtId="0" fontId="10" fillId="9" borderId="11" xfId="0" applyNumberFormat="1" applyFont="1" applyFill="1" applyBorder="1" applyAlignment="1">
      <alignment horizontal="center"/>
    </xf>
    <xf numFmtId="0" fontId="5" fillId="10" borderId="14" xfId="0" applyNumberFormat="1" applyFont="1" applyFill="1" applyBorder="1" applyAlignment="1">
      <alignment horizontal="center"/>
    </xf>
    <xf numFmtId="0" fontId="1" fillId="10" borderId="14" xfId="0" applyNumberFormat="1" applyFont="1" applyFill="1" applyBorder="1" applyAlignment="1">
      <alignment horizontal="center"/>
    </xf>
    <xf numFmtId="0" fontId="6" fillId="10" borderId="16" xfId="0" applyNumberFormat="1" applyFont="1" applyFill="1" applyBorder="1" applyAlignment="1" quotePrefix="1">
      <alignment horizontal="center"/>
    </xf>
    <xf numFmtId="0" fontId="7" fillId="11" borderId="9" xfId="0" applyNumberFormat="1" applyFont="1" applyFill="1" applyBorder="1" applyAlignment="1">
      <alignment horizontal="center"/>
    </xf>
    <xf numFmtId="0" fontId="11" fillId="11" borderId="1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left"/>
    </xf>
    <xf numFmtId="0" fontId="1" fillId="2" borderId="19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left"/>
    </xf>
    <xf numFmtId="0" fontId="1" fillId="2" borderId="20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 horizontal="left"/>
    </xf>
    <xf numFmtId="0" fontId="0" fillId="2" borderId="19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left"/>
    </xf>
    <xf numFmtId="0" fontId="0" fillId="2" borderId="20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left"/>
    </xf>
    <xf numFmtId="0" fontId="0" fillId="2" borderId="21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/>
    </xf>
    <xf numFmtId="0" fontId="10" fillId="11" borderId="16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quotePrefix="1">
      <alignment horizontal="center"/>
    </xf>
    <xf numFmtId="0" fontId="1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quotePrefix="1">
      <alignment horizontal="center"/>
    </xf>
    <xf numFmtId="0" fontId="9" fillId="2" borderId="0" xfId="0" applyFont="1" applyFill="1" applyBorder="1" applyAlignment="1">
      <alignment/>
    </xf>
    <xf numFmtId="0" fontId="5" fillId="12" borderId="9" xfId="0" applyNumberFormat="1" applyFont="1" applyFill="1" applyBorder="1" applyAlignment="1">
      <alignment horizontal="center"/>
    </xf>
    <xf numFmtId="0" fontId="1" fillId="12" borderId="1" xfId="0" applyNumberFormat="1" applyFont="1" applyFill="1" applyBorder="1" applyAlignment="1">
      <alignment horizontal="center"/>
    </xf>
    <xf numFmtId="0" fontId="6" fillId="12" borderId="16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center"/>
    </xf>
    <xf numFmtId="0" fontId="11" fillId="3" borderId="14" xfId="0" applyNumberFormat="1" applyFont="1" applyFill="1" applyBorder="1" applyAlignment="1">
      <alignment horizontal="center"/>
    </xf>
    <xf numFmtId="0" fontId="10" fillId="3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7" fillId="6" borderId="22" xfId="0" applyFont="1" applyFill="1" applyBorder="1" applyAlignment="1">
      <alignment/>
    </xf>
    <xf numFmtId="0" fontId="11" fillId="6" borderId="23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1" fillId="13" borderId="0" xfId="0" applyNumberFormat="1" applyFont="1" applyFill="1" applyBorder="1" applyAlignment="1">
      <alignment horizontal="center"/>
    </xf>
    <xf numFmtId="0" fontId="0" fillId="13" borderId="0" xfId="0" applyNumberFormat="1" applyFont="1" applyFill="1" applyBorder="1" applyAlignment="1">
      <alignment horizontal="center"/>
    </xf>
    <xf numFmtId="0" fontId="25" fillId="13" borderId="0" xfId="0" applyNumberFormat="1" applyFont="1" applyFill="1" applyBorder="1" applyAlignment="1">
      <alignment horizontal="center"/>
    </xf>
    <xf numFmtId="0" fontId="5" fillId="13" borderId="0" xfId="0" applyNumberFormat="1" applyFont="1" applyFill="1" applyBorder="1" applyAlignment="1" quotePrefix="1">
      <alignment horizontal="center" vertical="center"/>
    </xf>
    <xf numFmtId="0" fontId="5" fillId="13" borderId="0" xfId="0" applyNumberFormat="1" applyFont="1" applyFill="1" applyBorder="1" applyAlignment="1">
      <alignment horizontal="center"/>
    </xf>
    <xf numFmtId="0" fontId="0" fillId="13" borderId="5" xfId="0" applyFill="1" applyBorder="1" applyAlignment="1">
      <alignment/>
    </xf>
    <xf numFmtId="0" fontId="0" fillId="13" borderId="0" xfId="0" applyFill="1" applyBorder="1" applyAlignment="1">
      <alignment/>
    </xf>
    <xf numFmtId="0" fontId="6" fillId="13" borderId="0" xfId="0" applyNumberFormat="1" applyFont="1" applyFill="1" applyBorder="1" applyAlignment="1" quotePrefix="1">
      <alignment horizontal="center"/>
    </xf>
    <xf numFmtId="0" fontId="0" fillId="13" borderId="3" xfId="0" applyFill="1" applyBorder="1" applyAlignment="1">
      <alignment/>
    </xf>
    <xf numFmtId="0" fontId="0" fillId="13" borderId="1" xfId="0" applyFill="1" applyBorder="1" applyAlignment="1">
      <alignment/>
    </xf>
    <xf numFmtId="0" fontId="0" fillId="13" borderId="24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6" xfId="0" applyFill="1" applyBorder="1" applyAlignment="1">
      <alignment/>
    </xf>
    <xf numFmtId="0" fontId="1" fillId="2" borderId="9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13" xfId="0" applyNumberFormat="1" applyFont="1" applyFill="1" applyBorder="1" applyAlignment="1">
      <alignment horizontal="left" vertical="center"/>
    </xf>
    <xf numFmtId="0" fontId="0" fillId="2" borderId="15" xfId="0" applyNumberFormat="1" applyFont="1" applyFill="1" applyBorder="1" applyAlignment="1">
      <alignment horizontal="left" vertical="center"/>
    </xf>
    <xf numFmtId="0" fontId="1" fillId="2" borderId="15" xfId="0" applyNumberFormat="1" applyFont="1" applyFill="1" applyBorder="1" applyAlignment="1">
      <alignment horizontal="left" vertical="center"/>
    </xf>
    <xf numFmtId="0" fontId="0" fillId="2" borderId="13" xfId="0" applyFont="1" applyFill="1" applyBorder="1" applyAlignment="1">
      <alignment/>
    </xf>
    <xf numFmtId="0" fontId="1" fillId="2" borderId="1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 quotePrefix="1">
      <alignment horizontal="center"/>
    </xf>
    <xf numFmtId="0" fontId="1" fillId="2" borderId="5" xfId="0" applyFont="1" applyFill="1" applyBorder="1" applyAlignment="1">
      <alignment/>
    </xf>
    <xf numFmtId="0" fontId="1" fillId="2" borderId="12" xfId="0" applyNumberFormat="1" applyFont="1" applyFill="1" applyBorder="1" applyAlignment="1" quotePrefix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25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5" fillId="5" borderId="26" xfId="0" applyNumberFormat="1" applyFont="1" applyFill="1" applyBorder="1" applyAlignment="1" quotePrefix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1" fontId="5" fillId="12" borderId="26" xfId="0" applyNumberFormat="1" applyFont="1" applyFill="1" applyBorder="1" applyAlignment="1" quotePrefix="1">
      <alignment horizontal="center" vertical="center"/>
    </xf>
    <xf numFmtId="1" fontId="5" fillId="4" borderId="27" xfId="0" applyNumberFormat="1" applyFont="1" applyFill="1" applyBorder="1" applyAlignment="1" quotePrefix="1">
      <alignment horizontal="center" vertical="center"/>
    </xf>
    <xf numFmtId="1" fontId="5" fillId="4" borderId="26" xfId="0" applyNumberFormat="1" applyFont="1" applyFill="1" applyBorder="1" applyAlignment="1" quotePrefix="1">
      <alignment horizontal="center" vertical="center"/>
    </xf>
    <xf numFmtId="0" fontId="5" fillId="5" borderId="27" xfId="0" applyNumberFormat="1" applyFont="1" applyFill="1" applyBorder="1" applyAlignment="1" quotePrefix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11" borderId="27" xfId="0" applyNumberFormat="1" applyFont="1" applyFill="1" applyBorder="1" applyAlignment="1" quotePrefix="1">
      <alignment horizontal="center" vertical="center"/>
    </xf>
    <xf numFmtId="0" fontId="7" fillId="11" borderId="26" xfId="0" applyNumberFormat="1" applyFont="1" applyFill="1" applyBorder="1" applyAlignment="1" quotePrefix="1">
      <alignment horizontal="center" vertical="center"/>
    </xf>
    <xf numFmtId="0" fontId="5" fillId="10" borderId="26" xfId="0" applyNumberFormat="1" applyFont="1" applyFill="1" applyBorder="1" applyAlignment="1" quotePrefix="1">
      <alignment horizontal="center" vertical="center"/>
    </xf>
    <xf numFmtId="0" fontId="7" fillId="9" borderId="27" xfId="0" applyNumberFormat="1" applyFont="1" applyFill="1" applyBorder="1" applyAlignment="1" quotePrefix="1">
      <alignment horizontal="center" vertical="center"/>
    </xf>
    <xf numFmtId="0" fontId="7" fillId="9" borderId="26" xfId="0" applyNumberFormat="1" applyFont="1" applyFill="1" applyBorder="1" applyAlignment="1" quotePrefix="1">
      <alignment horizontal="center" vertical="center"/>
    </xf>
    <xf numFmtId="1" fontId="7" fillId="6" borderId="27" xfId="0" applyNumberFormat="1" applyFont="1" applyFill="1" applyBorder="1" applyAlignment="1">
      <alignment horizontal="center" vertical="center"/>
    </xf>
    <xf numFmtId="0" fontId="6" fillId="8" borderId="10" xfId="0" applyNumberFormat="1" applyFont="1" applyFill="1" applyBorder="1" applyAlignment="1">
      <alignment horizontal="center"/>
    </xf>
    <xf numFmtId="0" fontId="6" fillId="8" borderId="11" xfId="0" applyNumberFormat="1" applyFont="1" applyFill="1" applyBorder="1" applyAlignment="1">
      <alignment horizontal="center"/>
    </xf>
    <xf numFmtId="0" fontId="6" fillId="10" borderId="10" xfId="0" applyNumberFormat="1" applyFont="1" applyFill="1" applyBorder="1" applyAlignment="1">
      <alignment horizontal="center"/>
    </xf>
    <xf numFmtId="0" fontId="6" fillId="10" borderId="11" xfId="0" applyNumberFormat="1" applyFont="1" applyFill="1" applyBorder="1" applyAlignment="1">
      <alignment horizontal="center"/>
    </xf>
    <xf numFmtId="0" fontId="10" fillId="11" borderId="10" xfId="0" applyNumberFormat="1" applyFont="1" applyFill="1" applyBorder="1" applyAlignment="1">
      <alignment horizontal="center"/>
    </xf>
    <xf numFmtId="0" fontId="10" fillId="11" borderId="11" xfId="0" applyNumberFormat="1" applyFont="1" applyFill="1" applyBorder="1" applyAlignment="1">
      <alignment horizontal="center"/>
    </xf>
    <xf numFmtId="0" fontId="6" fillId="12" borderId="10" xfId="0" applyNumberFormat="1" applyFont="1" applyFill="1" applyBorder="1" applyAlignment="1">
      <alignment horizontal="center"/>
    </xf>
    <xf numFmtId="0" fontId="6" fillId="12" borderId="11" xfId="0" applyNumberFormat="1" applyFont="1" applyFill="1" applyBorder="1" applyAlignment="1">
      <alignment horizontal="center"/>
    </xf>
    <xf numFmtId="0" fontId="10" fillId="3" borderId="10" xfId="0" applyNumberFormat="1" applyFont="1" applyFill="1" applyBorder="1" applyAlignment="1">
      <alignment horizontal="center"/>
    </xf>
    <xf numFmtId="0" fontId="10" fillId="3" borderId="11" xfId="0" applyNumberFormat="1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0" fontId="6" fillId="4" borderId="11" xfId="0" applyNumberFormat="1" applyFont="1" applyFill="1" applyBorder="1" applyAlignment="1">
      <alignment horizontal="center"/>
    </xf>
    <xf numFmtId="0" fontId="6" fillId="5" borderId="10" xfId="0" applyNumberFormat="1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9" fillId="9" borderId="11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1" fontId="5" fillId="5" borderId="26" xfId="0" applyNumberFormat="1" applyFont="1" applyFill="1" applyBorder="1" applyAlignment="1" quotePrefix="1">
      <alignment horizontal="center" vertical="center"/>
    </xf>
    <xf numFmtId="181" fontId="5" fillId="12" borderId="27" xfId="0" applyNumberFormat="1" applyFont="1" applyFill="1" applyBorder="1" applyAlignment="1" quotePrefix="1">
      <alignment horizontal="center" vertical="center"/>
    </xf>
    <xf numFmtId="181" fontId="7" fillId="3" borderId="26" xfId="0" applyNumberFormat="1" applyFont="1" applyFill="1" applyBorder="1" applyAlignment="1" quotePrefix="1">
      <alignment horizontal="center" vertical="center"/>
    </xf>
    <xf numFmtId="181" fontId="7" fillId="3" borderId="27" xfId="0" applyNumberFormat="1" applyFont="1" applyFill="1" applyBorder="1" applyAlignment="1" quotePrefix="1">
      <alignment horizontal="center" vertical="center"/>
    </xf>
    <xf numFmtId="1" fontId="5" fillId="8" borderId="26" xfId="0" applyNumberFormat="1" applyFont="1" applyFill="1" applyBorder="1" applyAlignment="1" quotePrefix="1">
      <alignment horizontal="center" vertical="center"/>
    </xf>
    <xf numFmtId="1" fontId="5" fillId="8" borderId="27" xfId="0" applyNumberFormat="1" applyFont="1" applyFill="1" applyBorder="1" applyAlignment="1" quotePrefix="1">
      <alignment horizontal="center" vertical="center"/>
    </xf>
    <xf numFmtId="1" fontId="7" fillId="11" borderId="26" xfId="0" applyNumberFormat="1" applyFont="1" applyFill="1" applyBorder="1" applyAlignment="1" quotePrefix="1">
      <alignment horizontal="center" vertical="center"/>
    </xf>
    <xf numFmtId="0" fontId="7" fillId="6" borderId="9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7" fillId="7" borderId="9" xfId="0" applyFont="1" applyFill="1" applyBorder="1" applyAlignment="1">
      <alignment/>
    </xf>
    <xf numFmtId="0" fontId="32" fillId="4" borderId="9" xfId="0" applyFont="1" applyFill="1" applyBorder="1" applyAlignment="1">
      <alignment/>
    </xf>
    <xf numFmtId="0" fontId="32" fillId="12" borderId="14" xfId="0" applyFont="1" applyFill="1" applyBorder="1" applyAlignment="1">
      <alignment/>
    </xf>
    <xf numFmtId="0" fontId="5" fillId="4" borderId="22" xfId="0" applyFont="1" applyFill="1" applyBorder="1" applyAlignment="1">
      <alignment/>
    </xf>
    <xf numFmtId="0" fontId="1" fillId="4" borderId="2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5" fillId="5" borderId="28" xfId="0" applyFont="1" applyFill="1" applyBorder="1" applyAlignment="1">
      <alignment/>
    </xf>
    <xf numFmtId="0" fontId="1" fillId="5" borderId="29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0" fontId="5" fillId="8" borderId="5" xfId="0" applyFont="1" applyFill="1" applyBorder="1" applyAlignment="1">
      <alignment/>
    </xf>
    <xf numFmtId="0" fontId="7" fillId="11" borderId="5" xfId="0" applyFont="1" applyFill="1" applyBorder="1" applyAlignment="1">
      <alignment/>
    </xf>
    <xf numFmtId="0" fontId="32" fillId="10" borderId="5" xfId="0" applyFont="1" applyFill="1" applyBorder="1" applyAlignment="1">
      <alignment/>
    </xf>
    <xf numFmtId="0" fontId="5" fillId="8" borderId="23" xfId="0" applyFont="1" applyFill="1" applyBorder="1" applyAlignment="1">
      <alignment/>
    </xf>
    <xf numFmtId="0" fontId="1" fillId="8" borderId="23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181" fontId="5" fillId="10" borderId="26" xfId="0" applyNumberFormat="1" applyFont="1" applyFill="1" applyBorder="1" applyAlignment="1" quotePrefix="1">
      <alignment horizontal="center" vertical="center"/>
    </xf>
    <xf numFmtId="1" fontId="5" fillId="10" borderId="27" xfId="0" applyNumberFormat="1" applyFont="1" applyFill="1" applyBorder="1" applyAlignment="1" quotePrefix="1">
      <alignment horizontal="center" vertical="center"/>
    </xf>
    <xf numFmtId="0" fontId="0" fillId="4" borderId="31" xfId="0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27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0" xfId="0" applyFont="1" applyFill="1" applyBorder="1" applyAlignment="1">
      <alignment horizontal="center"/>
    </xf>
    <xf numFmtId="0" fontId="12" fillId="11" borderId="31" xfId="0" applyFont="1" applyFill="1" applyBorder="1" applyAlignment="1">
      <alignment/>
    </xf>
    <xf numFmtId="0" fontId="12" fillId="11" borderId="27" xfId="0" applyFont="1" applyFill="1" applyBorder="1" applyAlignment="1">
      <alignment/>
    </xf>
    <xf numFmtId="0" fontId="12" fillId="11" borderId="32" xfId="0" applyFont="1" applyFill="1" applyBorder="1" applyAlignment="1">
      <alignment/>
    </xf>
    <xf numFmtId="0" fontId="0" fillId="10" borderId="31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10" borderId="32" xfId="0" applyFont="1" applyFill="1" applyBorder="1" applyAlignment="1">
      <alignment/>
    </xf>
    <xf numFmtId="0" fontId="0" fillId="10" borderId="33" xfId="0" applyFont="1" applyFill="1" applyBorder="1" applyAlignment="1">
      <alignment horizontal="center"/>
    </xf>
    <xf numFmtId="0" fontId="33" fillId="12" borderId="31" xfId="0" applyFont="1" applyFill="1" applyBorder="1" applyAlignment="1">
      <alignment/>
    </xf>
    <xf numFmtId="0" fontId="33" fillId="12" borderId="27" xfId="0" applyFont="1" applyFill="1" applyBorder="1" applyAlignment="1">
      <alignment/>
    </xf>
    <xf numFmtId="0" fontId="33" fillId="12" borderId="32" xfId="0" applyFont="1" applyFill="1" applyBorder="1" applyAlignment="1">
      <alignment/>
    </xf>
    <xf numFmtId="0" fontId="33" fillId="12" borderId="30" xfId="0" applyFont="1" applyFill="1" applyBorder="1" applyAlignment="1">
      <alignment horizontal="center"/>
    </xf>
    <xf numFmtId="0" fontId="25" fillId="2" borderId="3" xfId="0" applyNumberFormat="1" applyFont="1" applyFill="1" applyBorder="1" applyAlignment="1">
      <alignment horizontal="left"/>
    </xf>
    <xf numFmtId="0" fontId="10" fillId="9" borderId="10" xfId="0" applyNumberFormat="1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1" fontId="5" fillId="10" borderId="26" xfId="0" applyNumberFormat="1" applyFont="1" applyFill="1" applyBorder="1" applyAlignment="1" quotePrefix="1">
      <alignment horizontal="center" vertical="center"/>
    </xf>
    <xf numFmtId="0" fontId="0" fillId="2" borderId="15" xfId="0" applyNumberFormat="1" applyFont="1" applyFill="1" applyBorder="1" applyAlignment="1">
      <alignment horizontal="center"/>
    </xf>
    <xf numFmtId="181" fontId="1" fillId="2" borderId="7" xfId="0" applyNumberFormat="1" applyFont="1" applyFill="1" applyBorder="1" applyAlignment="1">
      <alignment horizontal="center"/>
    </xf>
    <xf numFmtId="181" fontId="1" fillId="2" borderId="1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left" vertical="center"/>
    </xf>
    <xf numFmtId="181" fontId="1" fillId="2" borderId="20" xfId="0" applyNumberFormat="1" applyFont="1" applyFill="1" applyBorder="1" applyAlignment="1">
      <alignment horizontal="center"/>
    </xf>
    <xf numFmtId="1" fontId="7" fillId="7" borderId="26" xfId="0" applyNumberFormat="1" applyFont="1" applyFill="1" applyBorder="1" applyAlignment="1">
      <alignment horizontal="center" vertical="center"/>
    </xf>
    <xf numFmtId="1" fontId="7" fillId="7" borderId="27" xfId="0" applyNumberFormat="1" applyFont="1" applyFill="1" applyBorder="1" applyAlignment="1">
      <alignment horizontal="center" vertical="center"/>
    </xf>
    <xf numFmtId="181" fontId="5" fillId="4" borderId="26" xfId="0" applyNumberFormat="1" applyFont="1" applyFill="1" applyBorder="1" applyAlignment="1" quotePrefix="1">
      <alignment horizontal="center" vertical="center"/>
    </xf>
    <xf numFmtId="181" fontId="7" fillId="11" borderId="26" xfId="0" applyNumberFormat="1" applyFont="1" applyFill="1" applyBorder="1" applyAlignment="1" quotePrefix="1">
      <alignment horizontal="center" vertical="center"/>
    </xf>
    <xf numFmtId="181" fontId="5" fillId="8" borderId="26" xfId="0" applyNumberFormat="1" applyFont="1" applyFill="1" applyBorder="1" applyAlignment="1" quotePrefix="1">
      <alignment horizontal="center" vertical="center"/>
    </xf>
    <xf numFmtId="2" fontId="5" fillId="8" borderId="26" xfId="0" applyNumberFormat="1" applyFont="1" applyFill="1" applyBorder="1" applyAlignment="1" quotePrefix="1">
      <alignment horizontal="center" vertical="center"/>
    </xf>
    <xf numFmtId="2" fontId="5" fillId="10" borderId="27" xfId="0" applyNumberFormat="1" applyFont="1" applyFill="1" applyBorder="1" applyAlignment="1" quotePrefix="1">
      <alignment horizontal="center" vertical="center"/>
    </xf>
    <xf numFmtId="181" fontId="7" fillId="9" borderId="27" xfId="0" applyNumberFormat="1" applyFont="1" applyFill="1" applyBorder="1" applyAlignment="1" quotePrefix="1">
      <alignment horizontal="center" vertical="center"/>
    </xf>
    <xf numFmtId="181" fontId="7" fillId="6" borderId="26" xfId="0" applyNumberFormat="1" applyFont="1" applyFill="1" applyBorder="1" applyAlignment="1">
      <alignment horizontal="center" vertical="center"/>
    </xf>
    <xf numFmtId="1" fontId="7" fillId="6" borderId="26" xfId="0" applyNumberFormat="1" applyFont="1" applyFill="1" applyBorder="1" applyAlignment="1">
      <alignment horizontal="center" vertical="center"/>
    </xf>
    <xf numFmtId="2" fontId="7" fillId="6" borderId="27" xfId="0" applyNumberFormat="1" applyFont="1" applyFill="1" applyBorder="1" applyAlignment="1">
      <alignment horizontal="center" vertical="center"/>
    </xf>
    <xf numFmtId="181" fontId="5" fillId="12" borderId="26" xfId="0" applyNumberFormat="1" applyFont="1" applyFill="1" applyBorder="1" applyAlignment="1" quotePrefix="1">
      <alignment horizontal="center" vertical="center"/>
    </xf>
    <xf numFmtId="0" fontId="32" fillId="5" borderId="14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5" fillId="12" borderId="15" xfId="0" applyFont="1" applyFill="1" applyBorder="1" applyAlignment="1">
      <alignment/>
    </xf>
    <xf numFmtId="0" fontId="7" fillId="7" borderId="15" xfId="0" applyFont="1" applyFill="1" applyBorder="1" applyAlignment="1">
      <alignment/>
    </xf>
    <xf numFmtId="0" fontId="32" fillId="4" borderId="14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32" fillId="8" borderId="11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5" fillId="10" borderId="7" xfId="0" applyFont="1" applyFill="1" applyBorder="1" applyAlignment="1">
      <alignment/>
    </xf>
    <xf numFmtId="0" fontId="0" fillId="4" borderId="30" xfId="0" applyFont="1" applyFill="1" applyBorder="1" applyAlignment="1">
      <alignment horizontal="center"/>
    </xf>
    <xf numFmtId="0" fontId="34" fillId="12" borderId="31" xfId="0" applyFont="1" applyFill="1" applyBorder="1" applyAlignment="1">
      <alignment/>
    </xf>
    <xf numFmtId="0" fontId="34" fillId="12" borderId="32" xfId="0" applyFont="1" applyFill="1" applyBorder="1" applyAlignment="1">
      <alignment/>
    </xf>
    <xf numFmtId="0" fontId="34" fillId="12" borderId="27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8" borderId="27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30" xfId="0" applyFont="1" applyFill="1" applyBorder="1" applyAlignment="1">
      <alignment horizontal="center"/>
    </xf>
    <xf numFmtId="0" fontId="12" fillId="9" borderId="31" xfId="0" applyFont="1" applyFill="1" applyBorder="1" applyAlignment="1">
      <alignment/>
    </xf>
    <xf numFmtId="0" fontId="12" fillId="9" borderId="27" xfId="0" applyFont="1" applyFill="1" applyBorder="1" applyAlignment="1">
      <alignment/>
    </xf>
    <xf numFmtId="0" fontId="12" fillId="9" borderId="32" xfId="0" applyFont="1" applyFill="1" applyBorder="1" applyAlignment="1">
      <alignment/>
    </xf>
    <xf numFmtId="0" fontId="12" fillId="3" borderId="31" xfId="0" applyFont="1" applyFill="1" applyBorder="1" applyAlignment="1">
      <alignment/>
    </xf>
    <xf numFmtId="0" fontId="12" fillId="3" borderId="27" xfId="0" applyFont="1" applyFill="1" applyBorder="1" applyAlignment="1">
      <alignment/>
    </xf>
    <xf numFmtId="0" fontId="12" fillId="3" borderId="32" xfId="0" applyFont="1" applyFill="1" applyBorder="1" applyAlignment="1">
      <alignment/>
    </xf>
    <xf numFmtId="0" fontId="12" fillId="11" borderId="30" xfId="0" applyFont="1" applyFill="1" applyBorder="1" applyAlignment="1">
      <alignment horizontal="center"/>
    </xf>
    <xf numFmtId="0" fontId="12" fillId="9" borderId="30" xfId="0" applyFont="1" applyFill="1" applyBorder="1" applyAlignment="1">
      <alignment horizontal="center"/>
    </xf>
    <xf numFmtId="0" fontId="12" fillId="6" borderId="33" xfId="0" applyFont="1" applyFill="1" applyBorder="1" applyAlignment="1">
      <alignment horizontal="center"/>
    </xf>
    <xf numFmtId="1" fontId="5" fillId="12" borderId="34" xfId="0" applyNumberFormat="1" applyFont="1" applyFill="1" applyBorder="1" applyAlignment="1" quotePrefix="1">
      <alignment horizontal="center" vertical="center"/>
    </xf>
    <xf numFmtId="1" fontId="7" fillId="3" borderId="27" xfId="0" applyNumberFormat="1" applyFont="1" applyFill="1" applyBorder="1" applyAlignment="1" quotePrefix="1">
      <alignment horizontal="center" vertical="center"/>
    </xf>
    <xf numFmtId="1" fontId="1" fillId="2" borderId="20" xfId="0" applyNumberFormat="1" applyFont="1" applyFill="1" applyBorder="1" applyAlignment="1">
      <alignment horizontal="center"/>
    </xf>
    <xf numFmtId="181" fontId="1" fillId="2" borderId="14" xfId="0" applyNumberFormat="1" applyFont="1" applyFill="1" applyBorder="1" applyAlignment="1">
      <alignment horizontal="center"/>
    </xf>
    <xf numFmtId="2" fontId="5" fillId="4" borderId="27" xfId="0" applyNumberFormat="1" applyFont="1" applyFill="1" applyBorder="1" applyAlignment="1" quotePrefix="1">
      <alignment horizontal="center" vertical="center"/>
    </xf>
    <xf numFmtId="181" fontId="5" fillId="5" borderId="26" xfId="0" applyNumberFormat="1" applyFont="1" applyFill="1" applyBorder="1" applyAlignment="1" quotePrefix="1">
      <alignment horizontal="center" vertical="center"/>
    </xf>
    <xf numFmtId="2" fontId="5" fillId="8" borderId="34" xfId="0" applyNumberFormat="1" applyFont="1" applyFill="1" applyBorder="1" applyAlignment="1" quotePrefix="1">
      <alignment horizontal="center" vertical="center"/>
    </xf>
    <xf numFmtId="181" fontId="7" fillId="9" borderId="26" xfId="0" applyNumberFormat="1" applyFont="1" applyFill="1" applyBorder="1" applyAlignment="1" quotePrefix="1">
      <alignment horizontal="center" vertical="center"/>
    </xf>
    <xf numFmtId="181" fontId="7" fillId="7" borderId="26" xfId="0" applyNumberFormat="1" applyFont="1" applyFill="1" applyBorder="1" applyAlignment="1">
      <alignment horizontal="center" vertical="center"/>
    </xf>
    <xf numFmtId="2" fontId="7" fillId="7" borderId="27" xfId="0" applyNumberFormat="1" applyFont="1" applyFill="1" applyBorder="1" applyAlignment="1">
      <alignment horizontal="center" vertical="center"/>
    </xf>
    <xf numFmtId="0" fontId="7" fillId="11" borderId="5" xfId="0" applyFont="1" applyFill="1" applyBorder="1" applyAlignment="1">
      <alignment/>
    </xf>
    <xf numFmtId="0" fontId="32" fillId="8" borderId="5" xfId="0" applyFont="1" applyFill="1" applyBorder="1" applyAlignment="1">
      <alignment/>
    </xf>
    <xf numFmtId="0" fontId="32" fillId="10" borderId="14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2" fillId="3" borderId="30" xfId="0" applyFont="1" applyFill="1" applyBorder="1" applyAlignment="1">
      <alignment horizontal="center"/>
    </xf>
    <xf numFmtId="0" fontId="7" fillId="6" borderId="29" xfId="0" applyFont="1" applyFill="1" applyBorder="1" applyAlignment="1">
      <alignment/>
    </xf>
    <xf numFmtId="0" fontId="5" fillId="12" borderId="14" xfId="0" applyFont="1" applyFill="1" applyBorder="1" applyAlignment="1">
      <alignment/>
    </xf>
    <xf numFmtId="0" fontId="7" fillId="7" borderId="33" xfId="0" applyFont="1" applyFill="1" applyBorder="1" applyAlignment="1">
      <alignment/>
    </xf>
    <xf numFmtId="0" fontId="0" fillId="5" borderId="27" xfId="0" applyFont="1" applyFill="1" applyBorder="1" applyAlignment="1">
      <alignment/>
    </xf>
    <xf numFmtId="0" fontId="0" fillId="5" borderId="32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12" fillId="7" borderId="31" xfId="0" applyFont="1" applyFill="1" applyBorder="1" applyAlignment="1">
      <alignment/>
    </xf>
    <xf numFmtId="0" fontId="12" fillId="7" borderId="27" xfId="0" applyFont="1" applyFill="1" applyBorder="1" applyAlignment="1">
      <alignment/>
    </xf>
    <xf numFmtId="0" fontId="12" fillId="7" borderId="32" xfId="0" applyFont="1" applyFill="1" applyBorder="1" applyAlignment="1">
      <alignment/>
    </xf>
    <xf numFmtId="0" fontId="12" fillId="7" borderId="30" xfId="0" applyFont="1" applyFill="1" applyBorder="1" applyAlignment="1">
      <alignment horizontal="center"/>
    </xf>
    <xf numFmtId="0" fontId="11" fillId="11" borderId="31" xfId="0" applyFont="1" applyFill="1" applyBorder="1" applyAlignment="1">
      <alignment/>
    </xf>
    <xf numFmtId="0" fontId="11" fillId="11" borderId="27" xfId="0" applyFont="1" applyFill="1" applyBorder="1" applyAlignment="1">
      <alignment/>
    </xf>
    <xf numFmtId="0" fontId="11" fillId="11" borderId="32" xfId="0" applyFont="1" applyFill="1" applyBorder="1" applyAlignment="1">
      <alignment/>
    </xf>
    <xf numFmtId="0" fontId="11" fillId="11" borderId="30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1" fontId="5" fillId="8" borderId="34" xfId="0" applyNumberFormat="1" applyFont="1" applyFill="1" applyBorder="1" applyAlignment="1" quotePrefix="1">
      <alignment horizontal="center" vertical="center"/>
    </xf>
    <xf numFmtId="1" fontId="7" fillId="3" borderId="26" xfId="0" applyNumberFormat="1" applyFont="1" applyFill="1" applyBorder="1" applyAlignment="1" quotePrefix="1">
      <alignment horizontal="center" vertical="center"/>
    </xf>
    <xf numFmtId="1" fontId="7" fillId="9" borderId="26" xfId="0" applyNumberFormat="1" applyFont="1" applyFill="1" applyBorder="1" applyAlignment="1" quotePrefix="1">
      <alignment horizontal="center" vertical="center"/>
    </xf>
    <xf numFmtId="181" fontId="1" fillId="2" borderId="13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81" fontId="7" fillId="7" borderId="27" xfId="0" applyNumberFormat="1" applyFont="1" applyFill="1" applyBorder="1" applyAlignment="1">
      <alignment horizontal="center" vertical="center"/>
    </xf>
    <xf numFmtId="2" fontId="7" fillId="11" borderId="26" xfId="0" applyNumberFormat="1" applyFont="1" applyFill="1" applyBorder="1" applyAlignment="1" quotePrefix="1">
      <alignment horizontal="center" vertical="center"/>
    </xf>
    <xf numFmtId="2" fontId="7" fillId="3" borderId="27" xfId="0" applyNumberFormat="1" applyFont="1" applyFill="1" applyBorder="1" applyAlignment="1" quotePrefix="1">
      <alignment horizontal="center" vertical="center"/>
    </xf>
    <xf numFmtId="2" fontId="7" fillId="9" borderId="27" xfId="0" applyNumberFormat="1" applyFont="1" applyFill="1" applyBorder="1" applyAlignment="1" quotePrefix="1">
      <alignment horizontal="center" vertical="center"/>
    </xf>
    <xf numFmtId="0" fontId="5" fillId="12" borderId="29" xfId="0" applyFont="1" applyFill="1" applyBorder="1" applyAlignment="1">
      <alignment/>
    </xf>
    <xf numFmtId="0" fontId="5" fillId="10" borderId="16" xfId="0" applyFont="1" applyFill="1" applyBorder="1" applyAlignment="1">
      <alignment/>
    </xf>
    <xf numFmtId="0" fontId="5" fillId="10" borderId="30" xfId="0" applyFont="1" applyFill="1" applyBorder="1" applyAlignment="1">
      <alignment/>
    </xf>
    <xf numFmtId="0" fontId="1" fillId="10" borderId="30" xfId="0" applyFont="1" applyFill="1" applyBorder="1" applyAlignment="1">
      <alignment horizontal="center"/>
    </xf>
    <xf numFmtId="0" fontId="7" fillId="3" borderId="15" xfId="0" applyFont="1" applyFill="1" applyBorder="1" applyAlignment="1">
      <alignment/>
    </xf>
    <xf numFmtId="0" fontId="11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26" fillId="2" borderId="15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15" xfId="0" applyNumberFormat="1" applyFont="1" applyFill="1" applyBorder="1" applyAlignment="1">
      <alignment horizontal="left"/>
    </xf>
    <xf numFmtId="0" fontId="26" fillId="2" borderId="13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0" fontId="26" fillId="2" borderId="20" xfId="0" applyNumberFormat="1" applyFont="1" applyFill="1" applyBorder="1" applyAlignment="1">
      <alignment horizontal="center"/>
    </xf>
    <xf numFmtId="0" fontId="26" fillId="2" borderId="13" xfId="0" applyNumberFormat="1" applyFont="1" applyFill="1" applyBorder="1" applyAlignment="1">
      <alignment horizontal="left"/>
    </xf>
    <xf numFmtId="2" fontId="5" fillId="12" borderId="34" xfId="0" applyNumberFormat="1" applyFont="1" applyFill="1" applyBorder="1" applyAlignment="1" quotePrefix="1">
      <alignment horizontal="center" vertical="center"/>
    </xf>
    <xf numFmtId="2" fontId="1" fillId="2" borderId="15" xfId="0" applyNumberFormat="1" applyFont="1" applyFill="1" applyBorder="1" applyAlignment="1">
      <alignment horizontal="center"/>
    </xf>
    <xf numFmtId="181" fontId="5" fillId="8" borderId="34" xfId="0" applyNumberFormat="1" applyFont="1" applyFill="1" applyBorder="1" applyAlignment="1" quotePrefix="1">
      <alignment horizontal="center" vertical="center"/>
    </xf>
    <xf numFmtId="0" fontId="7" fillId="7" borderId="29" xfId="0" applyFont="1" applyFill="1" applyBorder="1" applyAlignment="1">
      <alignment/>
    </xf>
    <xf numFmtId="0" fontId="5" fillId="12" borderId="33" xfId="0" applyFont="1" applyFill="1" applyBorder="1" applyAlignment="1">
      <alignment/>
    </xf>
    <xf numFmtId="0" fontId="32" fillId="10" borderId="5" xfId="0" applyFont="1" applyFill="1" applyBorder="1" applyAlignment="1">
      <alignment/>
    </xf>
    <xf numFmtId="0" fontId="5" fillId="8" borderId="16" xfId="0" applyFont="1" applyFill="1" applyBorder="1" applyAlignment="1">
      <alignment/>
    </xf>
    <xf numFmtId="0" fontId="5" fillId="12" borderId="30" xfId="0" applyFont="1" applyFill="1" applyBorder="1" applyAlignment="1">
      <alignment/>
    </xf>
    <xf numFmtId="0" fontId="1" fillId="12" borderId="30" xfId="0" applyFont="1" applyFill="1" applyBorder="1" applyAlignment="1">
      <alignment horizontal="center"/>
    </xf>
    <xf numFmtId="0" fontId="0" fillId="12" borderId="30" xfId="0" applyFont="1" applyFill="1" applyBorder="1" applyAlignment="1">
      <alignment horizontal="center"/>
    </xf>
    <xf numFmtId="0" fontId="7" fillId="7" borderId="13" xfId="0" applyFont="1" applyFill="1" applyBorder="1" applyAlignment="1">
      <alignment/>
    </xf>
    <xf numFmtId="0" fontId="7" fillId="11" borderId="33" xfId="0" applyFont="1" applyFill="1" applyBorder="1" applyAlignment="1">
      <alignment/>
    </xf>
    <xf numFmtId="0" fontId="7" fillId="9" borderId="30" xfId="0" applyFont="1" applyFill="1" applyBorder="1" applyAlignment="1">
      <alignment/>
    </xf>
    <xf numFmtId="0" fontId="11" fillId="11" borderId="33" xfId="0" applyFont="1" applyFill="1" applyBorder="1" applyAlignment="1">
      <alignment horizontal="center"/>
    </xf>
    <xf numFmtId="0" fontId="11" fillId="9" borderId="30" xfId="0" applyFont="1" applyFill="1" applyBorder="1" applyAlignment="1">
      <alignment horizontal="center"/>
    </xf>
    <xf numFmtId="0" fontId="12" fillId="11" borderId="33" xfId="0" applyFont="1" applyFill="1" applyBorder="1" applyAlignment="1">
      <alignment horizontal="center"/>
    </xf>
    <xf numFmtId="0" fontId="33" fillId="4" borderId="30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30" fillId="2" borderId="3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29" fillId="2" borderId="1" xfId="0" applyFont="1" applyFill="1" applyBorder="1" applyAlignment="1">
      <alignment/>
    </xf>
    <xf numFmtId="181" fontId="0" fillId="2" borderId="1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1" fontId="5" fillId="5" borderId="27" xfId="0" applyNumberFormat="1" applyFont="1" applyFill="1" applyBorder="1" applyAlignment="1" quotePrefix="1">
      <alignment horizontal="center" vertical="center"/>
    </xf>
    <xf numFmtId="2" fontId="5" fillId="12" borderId="27" xfId="0" applyNumberFormat="1" applyFont="1" applyFill="1" applyBorder="1" applyAlignment="1" quotePrefix="1">
      <alignment horizontal="center" vertical="center"/>
    </xf>
    <xf numFmtId="0" fontId="5" fillId="4" borderId="9" xfId="0" applyFont="1" applyFill="1" applyBorder="1" applyAlignment="1">
      <alignment/>
    </xf>
    <xf numFmtId="0" fontId="7" fillId="7" borderId="30" xfId="0" applyFont="1" applyFill="1" applyBorder="1" applyAlignment="1">
      <alignment/>
    </xf>
    <xf numFmtId="0" fontId="11" fillId="7" borderId="30" xfId="0" applyFont="1" applyFill="1" applyBorder="1" applyAlignment="1">
      <alignment horizontal="center"/>
    </xf>
    <xf numFmtId="0" fontId="33" fillId="4" borderId="31" xfId="0" applyFont="1" applyFill="1" applyBorder="1" applyAlignment="1">
      <alignment/>
    </xf>
    <xf numFmtId="0" fontId="33" fillId="4" borderId="27" xfId="0" applyFont="1" applyFill="1" applyBorder="1" applyAlignment="1">
      <alignment/>
    </xf>
    <xf numFmtId="0" fontId="33" fillId="4" borderId="32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6" xfId="0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5" fillId="0" borderId="0" xfId="0" applyNumberFormat="1" applyFont="1" applyFill="1" applyBorder="1" applyAlignment="1" quotePrefix="1">
      <alignment horizontal="center" vertical="center"/>
    </xf>
    <xf numFmtId="0" fontId="19" fillId="0" borderId="0" xfId="0" applyNumberFormat="1" applyFont="1" applyFill="1" applyBorder="1" applyAlignment="1" quotePrefix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3" xfId="17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6" fillId="13" borderId="0" xfId="0" applyNumberFormat="1" applyFont="1" applyFill="1" applyBorder="1" applyAlignment="1">
      <alignment horizontal="center"/>
    </xf>
    <xf numFmtId="1" fontId="32" fillId="13" borderId="0" xfId="0" applyNumberFormat="1" applyFont="1" applyFill="1" applyBorder="1" applyAlignment="1">
      <alignment horizontal="center" vertical="center"/>
    </xf>
    <xf numFmtId="0" fontId="25" fillId="13" borderId="0" xfId="0" applyFont="1" applyFill="1" applyBorder="1" applyAlignment="1">
      <alignment horizontal="center"/>
    </xf>
    <xf numFmtId="2" fontId="1" fillId="13" borderId="0" xfId="0" applyNumberFormat="1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6" fillId="13" borderId="15" xfId="0" applyNumberFormat="1" applyFont="1" applyFill="1" applyBorder="1" applyAlignment="1">
      <alignment horizontal="center"/>
    </xf>
    <xf numFmtId="0" fontId="1" fillId="13" borderId="13" xfId="0" applyNumberFormat="1" applyFont="1" applyFill="1" applyBorder="1" applyAlignment="1">
      <alignment horizontal="center"/>
    </xf>
    <xf numFmtId="1" fontId="32" fillId="13" borderId="13" xfId="0" applyNumberFormat="1" applyFont="1" applyFill="1" applyBorder="1" applyAlignment="1">
      <alignment horizontal="center" vertical="center"/>
    </xf>
    <xf numFmtId="0" fontId="25" fillId="13" borderId="13" xfId="0" applyFont="1" applyFill="1" applyBorder="1" applyAlignment="1">
      <alignment horizontal="center"/>
    </xf>
    <xf numFmtId="0" fontId="0" fillId="13" borderId="13" xfId="0" applyNumberFormat="1" applyFont="1" applyFill="1" applyBorder="1" applyAlignment="1">
      <alignment horizontal="center"/>
    </xf>
    <xf numFmtId="0" fontId="8" fillId="13" borderId="13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/>
    </xf>
    <xf numFmtId="0" fontId="8" fillId="13" borderId="0" xfId="17" applyNumberFormat="1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0" xfId="0" applyNumberFormat="1" applyFill="1" applyBorder="1" applyAlignment="1">
      <alignment horizontal="center"/>
    </xf>
    <xf numFmtId="1" fontId="5" fillId="13" borderId="0" xfId="0" applyNumberFormat="1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  <xf numFmtId="0" fontId="0" fillId="13" borderId="7" xfId="0" applyFill="1" applyBorder="1" applyAlignment="1">
      <alignment/>
    </xf>
    <xf numFmtId="1" fontId="7" fillId="13" borderId="0" xfId="0" applyNumberFormat="1" applyFont="1" applyFill="1" applyBorder="1" applyAlignment="1">
      <alignment horizontal="center" vertical="center"/>
    </xf>
    <xf numFmtId="0" fontId="10" fillId="13" borderId="0" xfId="0" applyNumberFormat="1" applyFont="1" applyFill="1" applyBorder="1" applyAlignment="1">
      <alignment horizontal="center"/>
    </xf>
    <xf numFmtId="0" fontId="0" fillId="13" borderId="4" xfId="0" applyFill="1" applyBorder="1" applyAlignment="1">
      <alignment/>
    </xf>
    <xf numFmtId="0" fontId="0" fillId="13" borderId="0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181" fontId="7" fillId="11" borderId="27" xfId="0" applyNumberFormat="1" applyFont="1" applyFill="1" applyBorder="1" applyAlignment="1" quotePrefix="1">
      <alignment horizontal="center" vertical="center"/>
    </xf>
    <xf numFmtId="181" fontId="5" fillId="10" borderId="27" xfId="0" applyNumberFormat="1" applyFont="1" applyFill="1" applyBorder="1" applyAlignment="1" quotePrefix="1">
      <alignment horizontal="center" vertical="center"/>
    </xf>
    <xf numFmtId="0" fontId="32" fillId="4" borderId="15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32" fillId="2" borderId="9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/>
    </xf>
    <xf numFmtId="0" fontId="32" fillId="3" borderId="7" xfId="0" applyFont="1" applyFill="1" applyBorder="1" applyAlignment="1">
      <alignment/>
    </xf>
    <xf numFmtId="0" fontId="32" fillId="8" borderId="16" xfId="0" applyFont="1" applyFill="1" applyBorder="1" applyAlignment="1">
      <alignment/>
    </xf>
    <xf numFmtId="0" fontId="32" fillId="5" borderId="14" xfId="0" applyNumberFormat="1" applyFont="1" applyFill="1" applyBorder="1" applyAlignment="1">
      <alignment horizontal="center"/>
    </xf>
    <xf numFmtId="0" fontId="32" fillId="5" borderId="1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6" fillId="5" borderId="14" xfId="0" applyNumberFormat="1" applyFont="1" applyFill="1" applyBorder="1" applyAlignment="1">
      <alignment horizontal="center"/>
    </xf>
    <xf numFmtId="0" fontId="6" fillId="5" borderId="14" xfId="0" applyNumberFormat="1" applyFont="1" applyFill="1" applyBorder="1" applyAlignment="1" quotePrefix="1">
      <alignment horizontal="center"/>
    </xf>
    <xf numFmtId="0" fontId="6" fillId="5" borderId="10" xfId="0" applyNumberFormat="1" applyFont="1" applyFill="1" applyBorder="1" applyAlignment="1">
      <alignment/>
    </xf>
    <xf numFmtId="1" fontId="32" fillId="5" borderId="26" xfId="0" applyNumberFormat="1" applyFont="1" applyFill="1" applyBorder="1" applyAlignment="1">
      <alignment horizontal="center" vertical="center"/>
    </xf>
    <xf numFmtId="1" fontId="5" fillId="5" borderId="34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181" fontId="5" fillId="5" borderId="27" xfId="0" applyNumberFormat="1" applyFont="1" applyFill="1" applyBorder="1" applyAlignment="1" quotePrefix="1">
      <alignment horizontal="center" vertical="center"/>
    </xf>
    <xf numFmtId="181" fontId="5" fillId="4" borderId="27" xfId="0" applyNumberFormat="1" applyFont="1" applyFill="1" applyBorder="1" applyAlignment="1" quotePrefix="1">
      <alignment horizontal="center" vertical="center"/>
    </xf>
    <xf numFmtId="0" fontId="5" fillId="4" borderId="15" xfId="0" applyFont="1" applyFill="1" applyBorder="1" applyAlignment="1">
      <alignment/>
    </xf>
    <xf numFmtId="0" fontId="33" fillId="10" borderId="27" xfId="0" applyFont="1" applyFill="1" applyBorder="1" applyAlignment="1">
      <alignment/>
    </xf>
    <xf numFmtId="0" fontId="33" fillId="10" borderId="32" xfId="0" applyFont="1" applyFill="1" applyBorder="1" applyAlignment="1">
      <alignment/>
    </xf>
    <xf numFmtId="0" fontId="33" fillId="10" borderId="31" xfId="0" applyFont="1" applyFill="1" applyBorder="1" applyAlignment="1">
      <alignment/>
    </xf>
    <xf numFmtId="0" fontId="35" fillId="2" borderId="0" xfId="0" applyNumberFormat="1" applyFont="1" applyFill="1" applyBorder="1" applyAlignment="1">
      <alignment horizontal="center"/>
    </xf>
    <xf numFmtId="0" fontId="35" fillId="2" borderId="25" xfId="0" applyNumberFormat="1" applyFont="1" applyFill="1" applyBorder="1" applyAlignment="1">
      <alignment horizontal="center"/>
    </xf>
    <xf numFmtId="0" fontId="36" fillId="2" borderId="13" xfId="0" applyFont="1" applyFill="1" applyBorder="1" applyAlignment="1">
      <alignment/>
    </xf>
    <xf numFmtId="0" fontId="36" fillId="2" borderId="13" xfId="0" applyFont="1" applyFill="1" applyBorder="1" applyAlignment="1">
      <alignment/>
    </xf>
    <xf numFmtId="0" fontId="36" fillId="2" borderId="2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2" borderId="13" xfId="0" applyNumberFormat="1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2" borderId="15" xfId="0" applyNumberFormat="1" applyFont="1" applyFill="1" applyBorder="1" applyAlignment="1">
      <alignment horizontal="center"/>
    </xf>
    <xf numFmtId="0" fontId="7" fillId="11" borderId="16" xfId="0" applyFont="1" applyFill="1" applyBorder="1" applyAlignment="1">
      <alignment/>
    </xf>
    <xf numFmtId="0" fontId="5" fillId="8" borderId="5" xfId="0" applyFont="1" applyFill="1" applyBorder="1" applyAlignment="1">
      <alignment/>
    </xf>
    <xf numFmtId="0" fontId="5" fillId="13" borderId="0" xfId="0" applyFont="1" applyFill="1" applyBorder="1" applyAlignment="1">
      <alignment/>
    </xf>
    <xf numFmtId="0" fontId="6" fillId="13" borderId="5" xfId="0" applyNumberFormat="1" applyFont="1" applyFill="1" applyBorder="1" applyAlignment="1">
      <alignment horizontal="center"/>
    </xf>
    <xf numFmtId="0" fontId="6" fillId="13" borderId="7" xfId="0" applyNumberFormat="1" applyFont="1" applyFill="1" applyBorder="1" applyAlignment="1">
      <alignment horizontal="center"/>
    </xf>
    <xf numFmtId="0" fontId="1" fillId="13" borderId="1" xfId="0" applyNumberFormat="1" applyFont="1" applyFill="1" applyBorder="1" applyAlignment="1">
      <alignment horizontal="center"/>
    </xf>
    <xf numFmtId="0" fontId="0" fillId="13" borderId="1" xfId="0" applyNumberForma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13" borderId="1" xfId="17" applyNumberFormat="1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/>
    </xf>
    <xf numFmtId="0" fontId="8" fillId="2" borderId="13" xfId="0" applyFont="1" applyFill="1" applyBorder="1" applyAlignment="1">
      <alignment horizontal="left"/>
    </xf>
    <xf numFmtId="181" fontId="7" fillId="9" borderId="27" xfId="0" applyNumberFormat="1" applyFont="1" applyFill="1" applyBorder="1" applyAlignment="1">
      <alignment horizontal="center" vertical="center"/>
    </xf>
    <xf numFmtId="0" fontId="32" fillId="12" borderId="33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0" fontId="0" fillId="10" borderId="25" xfId="0" applyFont="1" applyFill="1" applyBorder="1" applyAlignment="1">
      <alignment/>
    </xf>
    <xf numFmtId="0" fontId="0" fillId="10" borderId="35" xfId="0" applyFont="1" applyFill="1" applyBorder="1" applyAlignment="1">
      <alignment/>
    </xf>
    <xf numFmtId="0" fontId="33" fillId="12" borderId="33" xfId="0" applyFont="1" applyFill="1" applyBorder="1" applyAlignment="1">
      <alignment horizontal="center"/>
    </xf>
    <xf numFmtId="0" fontId="33" fillId="2" borderId="13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3" fillId="2" borderId="20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2" fontId="5" fillId="5" borderId="27" xfId="0" applyNumberFormat="1" applyFont="1" applyFill="1" applyBorder="1" applyAlignment="1" quotePrefix="1">
      <alignment horizontal="center" vertical="center"/>
    </xf>
    <xf numFmtId="181" fontId="5" fillId="12" borderId="34" xfId="0" applyNumberFormat="1" applyFont="1" applyFill="1" applyBorder="1" applyAlignment="1" quotePrefix="1">
      <alignment horizontal="center" vertical="center"/>
    </xf>
    <xf numFmtId="0" fontId="5" fillId="4" borderId="33" xfId="0" applyFont="1" applyFill="1" applyBorder="1" applyAlignment="1">
      <alignment/>
    </xf>
    <xf numFmtId="0" fontId="0" fillId="4" borderId="33" xfId="0" applyFont="1" applyFill="1" applyBorder="1" applyAlignment="1">
      <alignment horizontal="center"/>
    </xf>
    <xf numFmtId="0" fontId="12" fillId="9" borderId="23" xfId="0" applyFont="1" applyFill="1" applyBorder="1" applyAlignment="1">
      <alignment horizontal="center"/>
    </xf>
    <xf numFmtId="0" fontId="12" fillId="11" borderId="23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7" xfId="0" applyFont="1" applyFill="1" applyBorder="1" applyAlignment="1">
      <alignment/>
    </xf>
    <xf numFmtId="0" fontId="8" fillId="4" borderId="32" xfId="0" applyFont="1" applyFill="1" applyBorder="1" applyAlignment="1">
      <alignment/>
    </xf>
    <xf numFmtId="0" fontId="8" fillId="4" borderId="31" xfId="0" applyFont="1" applyFill="1" applyBorder="1" applyAlignment="1">
      <alignment/>
    </xf>
    <xf numFmtId="0" fontId="6" fillId="3" borderId="10" xfId="0" applyNumberFormat="1" applyFont="1" applyFill="1" applyBorder="1" applyAlignment="1">
      <alignment/>
    </xf>
    <xf numFmtId="1" fontId="7" fillId="3" borderId="34" xfId="0" applyNumberFormat="1" applyFont="1" applyFill="1" applyBorder="1" applyAlignment="1">
      <alignment horizontal="center" vertical="center"/>
    </xf>
    <xf numFmtId="1" fontId="7" fillId="3" borderId="32" xfId="0" applyNumberFormat="1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 quotePrefix="1">
      <alignment horizontal="center"/>
    </xf>
    <xf numFmtId="0" fontId="10" fillId="3" borderId="14" xfId="0" applyNumberFormat="1" applyFont="1" applyFill="1" applyBorder="1" applyAlignment="1">
      <alignment horizontal="center"/>
    </xf>
    <xf numFmtId="1" fontId="7" fillId="13" borderId="1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32" fillId="8" borderId="14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32" fillId="8" borderId="14" xfId="0" applyNumberFormat="1" applyFont="1" applyFill="1" applyBorder="1" applyAlignment="1">
      <alignment horizontal="center"/>
    </xf>
    <xf numFmtId="1" fontId="5" fillId="8" borderId="34" xfId="0" applyNumberFormat="1" applyFont="1" applyFill="1" applyBorder="1" applyAlignment="1">
      <alignment horizontal="center" vertical="center"/>
    </xf>
    <xf numFmtId="0" fontId="6" fillId="8" borderId="14" xfId="0" applyNumberFormat="1" applyFont="1" applyFill="1" applyBorder="1" applyAlignment="1">
      <alignment horizontal="center"/>
    </xf>
    <xf numFmtId="0" fontId="6" fillId="8" borderId="10" xfId="0" applyNumberFormat="1" applyFont="1" applyFill="1" applyBorder="1" applyAlignment="1">
      <alignment/>
    </xf>
    <xf numFmtId="0" fontId="10" fillId="9" borderId="14" xfId="0" applyNumberFormat="1" applyFont="1" applyFill="1" applyBorder="1" applyAlignment="1">
      <alignment horizontal="center"/>
    </xf>
    <xf numFmtId="0" fontId="10" fillId="9" borderId="10" xfId="0" applyNumberFormat="1" applyFont="1" applyFill="1" applyBorder="1" applyAlignment="1">
      <alignment/>
    </xf>
    <xf numFmtId="1" fontId="7" fillId="9" borderId="26" xfId="0" applyNumberFormat="1" applyFont="1" applyFill="1" applyBorder="1" applyAlignment="1">
      <alignment horizontal="center" vertical="center"/>
    </xf>
    <xf numFmtId="1" fontId="7" fillId="9" borderId="34" xfId="0" applyNumberFormat="1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/>
    </xf>
    <xf numFmtId="0" fontId="32" fillId="4" borderId="14" xfId="0" applyNumberFormat="1" applyFont="1" applyFill="1" applyBorder="1" applyAlignment="1">
      <alignment horizontal="center"/>
    </xf>
    <xf numFmtId="0" fontId="32" fillId="4" borderId="16" xfId="0" applyNumberFormat="1" applyFont="1" applyFill="1" applyBorder="1" applyAlignment="1">
      <alignment horizontal="center"/>
    </xf>
    <xf numFmtId="1" fontId="32" fillId="4" borderId="27" xfId="0" applyNumberFormat="1" applyFont="1" applyFill="1" applyBorder="1" applyAlignment="1">
      <alignment horizontal="center" vertical="center"/>
    </xf>
    <xf numFmtId="0" fontId="10" fillId="7" borderId="10" xfId="0" applyNumberFormat="1" applyFont="1" applyFill="1" applyBorder="1" applyAlignment="1">
      <alignment/>
    </xf>
    <xf numFmtId="0" fontId="7" fillId="11" borderId="16" xfId="0" applyNumberFormat="1" applyFont="1" applyFill="1" applyBorder="1" applyAlignment="1">
      <alignment horizontal="center"/>
    </xf>
    <xf numFmtId="0" fontId="7" fillId="11" borderId="14" xfId="0" applyNumberFormat="1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10" fillId="11" borderId="10" xfId="0" applyNumberFormat="1" applyFont="1" applyFill="1" applyBorder="1" applyAlignment="1">
      <alignment/>
    </xf>
    <xf numFmtId="0" fontId="10" fillId="6" borderId="10" xfId="0" applyNumberFormat="1" applyFont="1" applyFill="1" applyBorder="1" applyAlignment="1">
      <alignment/>
    </xf>
    <xf numFmtId="0" fontId="32" fillId="12" borderId="14" xfId="0" applyNumberFormat="1" applyFont="1" applyFill="1" applyBorder="1" applyAlignment="1">
      <alignment horizontal="center"/>
    </xf>
    <xf numFmtId="0" fontId="32" fillId="12" borderId="14" xfId="0" applyFont="1" applyFill="1" applyBorder="1" applyAlignment="1">
      <alignment horizontal="center"/>
    </xf>
    <xf numFmtId="1" fontId="32" fillId="12" borderId="26" xfId="0" applyNumberFormat="1" applyFont="1" applyFill="1" applyBorder="1" applyAlignment="1">
      <alignment horizontal="center" vertical="center"/>
    </xf>
    <xf numFmtId="0" fontId="32" fillId="10" borderId="14" xfId="0" applyNumberFormat="1" applyFont="1" applyFill="1" applyBorder="1" applyAlignment="1">
      <alignment horizontal="center"/>
    </xf>
    <xf numFmtId="0" fontId="32" fillId="10" borderId="14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7" fillId="11" borderId="30" xfId="0" applyFont="1" applyFill="1" applyBorder="1" applyAlignment="1">
      <alignment/>
    </xf>
    <xf numFmtId="0" fontId="7" fillId="6" borderId="30" xfId="0" applyFont="1" applyFill="1" applyBorder="1" applyAlignment="1">
      <alignment/>
    </xf>
    <xf numFmtId="0" fontId="5" fillId="2" borderId="2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8" fillId="12" borderId="36" xfId="0" applyFont="1" applyFill="1" applyBorder="1" applyAlignment="1">
      <alignment/>
    </xf>
    <xf numFmtId="0" fontId="8" fillId="12" borderId="37" xfId="0" applyFont="1" applyFill="1" applyBorder="1" applyAlignment="1">
      <alignment/>
    </xf>
    <xf numFmtId="0" fontId="8" fillId="12" borderId="38" xfId="0" applyFont="1" applyFill="1" applyBorder="1" applyAlignment="1">
      <alignment/>
    </xf>
    <xf numFmtId="0" fontId="8" fillId="12" borderId="39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2" fillId="9" borderId="33" xfId="0" applyFont="1" applyFill="1" applyBorder="1" applyAlignment="1">
      <alignment horizontal="center"/>
    </xf>
    <xf numFmtId="0" fontId="5" fillId="10" borderId="39" xfId="0" applyFont="1" applyFill="1" applyBorder="1" applyAlignment="1">
      <alignment/>
    </xf>
    <xf numFmtId="0" fontId="1" fillId="10" borderId="39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5" fillId="10" borderId="33" xfId="0" applyFont="1" applyFill="1" applyBorder="1" applyAlignment="1">
      <alignment/>
    </xf>
    <xf numFmtId="0" fontId="1" fillId="10" borderId="33" xfId="0" applyFont="1" applyFill="1" applyBorder="1" applyAlignment="1">
      <alignment horizontal="center"/>
    </xf>
    <xf numFmtId="0" fontId="7" fillId="11" borderId="39" xfId="0" applyFont="1" applyFill="1" applyBorder="1" applyAlignment="1">
      <alignment/>
    </xf>
    <xf numFmtId="0" fontId="11" fillId="11" borderId="39" xfId="0" applyFont="1" applyFill="1" applyBorder="1" applyAlignment="1">
      <alignment horizontal="center"/>
    </xf>
    <xf numFmtId="0" fontId="12" fillId="11" borderId="39" xfId="0" applyFont="1" applyFill="1" applyBorder="1" applyAlignment="1">
      <alignment horizontal="center"/>
    </xf>
    <xf numFmtId="0" fontId="5" fillId="12" borderId="22" xfId="0" applyFont="1" applyFill="1" applyBorder="1" applyAlignment="1">
      <alignment/>
    </xf>
    <xf numFmtId="0" fontId="7" fillId="7" borderId="22" xfId="0" applyFont="1" applyFill="1" applyBorder="1" applyAlignment="1">
      <alignment/>
    </xf>
    <xf numFmtId="0" fontId="1" fillId="12" borderId="23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0" fillId="12" borderId="23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5" fillId="4" borderId="39" xfId="0" applyFont="1" applyFill="1" applyBorder="1" applyAlignment="1">
      <alignment/>
    </xf>
    <xf numFmtId="0" fontId="1" fillId="4" borderId="39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7" fillId="7" borderId="39" xfId="0" applyFont="1" applyFill="1" applyBorder="1" applyAlignment="1">
      <alignment/>
    </xf>
    <xf numFmtId="0" fontId="11" fillId="7" borderId="39" xfId="0" applyFont="1" applyFill="1" applyBorder="1" applyAlignment="1">
      <alignment horizontal="center"/>
    </xf>
    <xf numFmtId="0" fontId="12" fillId="7" borderId="39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3" fillId="2" borderId="13" xfId="0" applyFont="1" applyFill="1" applyBorder="1" applyAlignment="1">
      <alignment/>
    </xf>
    <xf numFmtId="0" fontId="33" fillId="2" borderId="2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181" fontId="7" fillId="9" borderId="26" xfId="0" applyNumberFormat="1" applyFont="1" applyFill="1" applyBorder="1" applyAlignment="1">
      <alignment horizontal="center" vertical="center"/>
    </xf>
    <xf numFmtId="2" fontId="7" fillId="9" borderId="32" xfId="0" applyNumberFormat="1" applyFont="1" applyFill="1" applyBorder="1" applyAlignment="1">
      <alignment horizontal="center" vertical="center"/>
    </xf>
    <xf numFmtId="181" fontId="32" fillId="8" borderId="26" xfId="0" applyNumberFormat="1" applyFont="1" applyFill="1" applyBorder="1" applyAlignment="1">
      <alignment horizontal="center" vertical="center"/>
    </xf>
    <xf numFmtId="181" fontId="32" fillId="8" borderId="32" xfId="0" applyNumberFormat="1" applyFont="1" applyFill="1" applyBorder="1" applyAlignment="1">
      <alignment horizontal="center" vertical="center"/>
    </xf>
    <xf numFmtId="1" fontId="32" fillId="8" borderId="27" xfId="0" applyNumberFormat="1" applyFont="1" applyFill="1" applyBorder="1" applyAlignment="1">
      <alignment horizontal="center" vertical="center"/>
    </xf>
    <xf numFmtId="0" fontId="10" fillId="6" borderId="16" xfId="0" applyNumberFormat="1" applyFont="1" applyFill="1" applyBorder="1" applyAlignment="1">
      <alignment horizontal="center"/>
    </xf>
    <xf numFmtId="0" fontId="10" fillId="7" borderId="16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/>
    </xf>
    <xf numFmtId="0" fontId="10" fillId="11" borderId="11" xfId="0" applyNumberFormat="1" applyFont="1" applyFill="1" applyBorder="1" applyAlignment="1" quotePrefix="1">
      <alignment horizontal="center"/>
    </xf>
    <xf numFmtId="0" fontId="10" fillId="7" borderId="11" xfId="0" applyNumberFormat="1" applyFont="1" applyFill="1" applyBorder="1" applyAlignment="1" quotePrefix="1">
      <alignment horizontal="center"/>
    </xf>
    <xf numFmtId="0" fontId="10" fillId="6" borderId="11" xfId="0" applyNumberFormat="1" applyFont="1" applyFill="1" applyBorder="1" applyAlignment="1" quotePrefix="1">
      <alignment horizontal="center"/>
    </xf>
    <xf numFmtId="0" fontId="6" fillId="10" borderId="10" xfId="0" applyNumberFormat="1" applyFont="1" applyFill="1" applyBorder="1" applyAlignment="1">
      <alignment/>
    </xf>
    <xf numFmtId="0" fontId="6" fillId="10" borderId="11" xfId="0" applyNumberFormat="1" applyFont="1" applyFill="1" applyBorder="1" applyAlignment="1" quotePrefix="1">
      <alignment horizontal="center"/>
    </xf>
    <xf numFmtId="0" fontId="6" fillId="10" borderId="16" xfId="0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/>
    </xf>
    <xf numFmtId="0" fontId="6" fillId="4" borderId="11" xfId="0" applyNumberFormat="1" applyFont="1" applyFill="1" applyBorder="1" applyAlignment="1" quotePrefix="1">
      <alignment horizontal="center"/>
    </xf>
    <xf numFmtId="0" fontId="6" fillId="4" borderId="16" xfId="0" applyNumberFormat="1" applyFont="1" applyFill="1" applyBorder="1" applyAlignment="1">
      <alignment horizontal="center"/>
    </xf>
    <xf numFmtId="0" fontId="6" fillId="8" borderId="11" xfId="0" applyNumberFormat="1" applyFont="1" applyFill="1" applyBorder="1" applyAlignment="1" quotePrefix="1">
      <alignment horizontal="center"/>
    </xf>
    <xf numFmtId="0" fontId="6" fillId="8" borderId="16" xfId="0" applyNumberFormat="1" applyFont="1" applyFill="1" applyBorder="1" applyAlignment="1">
      <alignment horizontal="center"/>
    </xf>
    <xf numFmtId="0" fontId="6" fillId="12" borderId="10" xfId="0" applyNumberFormat="1" applyFont="1" applyFill="1" applyBorder="1" applyAlignment="1">
      <alignment/>
    </xf>
    <xf numFmtId="0" fontId="6" fillId="12" borderId="11" xfId="0" applyNumberFormat="1" applyFont="1" applyFill="1" applyBorder="1" applyAlignment="1" quotePrefix="1">
      <alignment horizontal="center"/>
    </xf>
    <xf numFmtId="0" fontId="10" fillId="9" borderId="16" xfId="0" applyNumberFormat="1" applyFont="1" applyFill="1" applyBorder="1" applyAlignment="1" quotePrefix="1">
      <alignment horizontal="center"/>
    </xf>
    <xf numFmtId="0" fontId="10" fillId="9" borderId="11" xfId="0" applyNumberFormat="1" applyFont="1" applyFill="1" applyBorder="1" applyAlignment="1" quotePrefix="1">
      <alignment horizontal="center"/>
    </xf>
    <xf numFmtId="0" fontId="0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1" fillId="11" borderId="24" xfId="0" applyFont="1" applyFill="1" applyBorder="1" applyAlignment="1">
      <alignment horizontal="center"/>
    </xf>
    <xf numFmtId="2" fontId="1" fillId="13" borderId="1" xfId="0" applyNumberFormat="1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0" fillId="13" borderId="1" xfId="0" applyNumberFormat="1" applyFont="1" applyFill="1" applyBorder="1" applyAlignment="1">
      <alignment horizontal="center"/>
    </xf>
    <xf numFmtId="0" fontId="7" fillId="7" borderId="9" xfId="0" applyNumberFormat="1" applyFont="1" applyFill="1" applyBorder="1" applyAlignment="1">
      <alignment horizontal="center"/>
    </xf>
    <xf numFmtId="0" fontId="7" fillId="6" borderId="6" xfId="0" applyNumberFormat="1" applyFont="1" applyFill="1" applyBorder="1" applyAlignment="1">
      <alignment horizontal="center"/>
    </xf>
    <xf numFmtId="0" fontId="7" fillId="6" borderId="9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left" vertical="center"/>
    </xf>
    <xf numFmtId="0" fontId="0" fillId="2" borderId="15" xfId="0" applyFill="1" applyBorder="1" applyAlignment="1">
      <alignment/>
    </xf>
    <xf numFmtId="181" fontId="32" fillId="10" borderId="26" xfId="0" applyNumberFormat="1" applyFont="1" applyFill="1" applyBorder="1" applyAlignment="1">
      <alignment horizontal="center" vertical="center"/>
    </xf>
    <xf numFmtId="181" fontId="32" fillId="4" borderId="26" xfId="0" applyNumberFormat="1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/>
    </xf>
    <xf numFmtId="0" fontId="26" fillId="2" borderId="0" xfId="0" applyFont="1" applyFill="1" applyBorder="1" applyAlignment="1">
      <alignment horizontal="center"/>
    </xf>
    <xf numFmtId="181" fontId="32" fillId="5" borderId="27" xfId="0" applyNumberFormat="1" applyFont="1" applyFill="1" applyBorder="1" applyAlignment="1">
      <alignment horizontal="center" vertical="center"/>
    </xf>
    <xf numFmtId="0" fontId="10" fillId="3" borderId="16" xfId="0" applyNumberFormat="1" applyFont="1" applyFill="1" applyBorder="1" applyAlignment="1" quotePrefix="1">
      <alignment horizontal="center"/>
    </xf>
    <xf numFmtId="0" fontId="10" fillId="3" borderId="11" xfId="0" applyNumberFormat="1" applyFont="1" applyFill="1" applyBorder="1" applyAlignment="1" quotePrefix="1">
      <alignment horizontal="center"/>
    </xf>
    <xf numFmtId="181" fontId="7" fillId="3" borderId="26" xfId="0" applyNumberFormat="1" applyFont="1" applyFill="1" applyBorder="1" applyAlignment="1">
      <alignment horizontal="center" vertical="center"/>
    </xf>
    <xf numFmtId="181" fontId="7" fillId="3" borderId="27" xfId="0" applyNumberFormat="1" applyFont="1" applyFill="1" applyBorder="1" applyAlignment="1">
      <alignment horizontal="center" vertical="center"/>
    </xf>
    <xf numFmtId="181" fontId="7" fillId="11" borderId="32" xfId="0" applyNumberFormat="1" applyFont="1" applyFill="1" applyBorder="1" applyAlignment="1">
      <alignment horizontal="center" vertical="center"/>
    </xf>
    <xf numFmtId="181" fontId="7" fillId="11" borderId="26" xfId="0" applyNumberFormat="1" applyFont="1" applyFill="1" applyBorder="1" applyAlignment="1">
      <alignment horizontal="center" vertical="center"/>
    </xf>
    <xf numFmtId="2" fontId="7" fillId="9" borderId="26" xfId="0" applyNumberFormat="1" applyFont="1" applyFill="1" applyBorder="1" applyAlignment="1">
      <alignment horizontal="center" vertical="center"/>
    </xf>
    <xf numFmtId="181" fontId="32" fillId="12" borderId="27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/>
    </xf>
    <xf numFmtId="49" fontId="5" fillId="2" borderId="19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1" fontId="32" fillId="10" borderId="27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7" fillId="7" borderId="14" xfId="0" applyNumberFormat="1" applyFont="1" applyFill="1" applyBorder="1" applyAlignment="1">
      <alignment horizontal="center"/>
    </xf>
    <xf numFmtId="0" fontId="10" fillId="7" borderId="14" xfId="0" applyNumberFormat="1" applyFont="1" applyFill="1" applyBorder="1" applyAlignment="1">
      <alignment horizontal="center"/>
    </xf>
    <xf numFmtId="1" fontId="7" fillId="7" borderId="34" xfId="0" applyNumberFormat="1" applyFont="1" applyFill="1" applyBorder="1" applyAlignment="1">
      <alignment horizontal="center" vertical="center"/>
    </xf>
    <xf numFmtId="0" fontId="10" fillId="11" borderId="14" xfId="0" applyNumberFormat="1" applyFont="1" applyFill="1" applyBorder="1" applyAlignment="1" quotePrefix="1">
      <alignment horizontal="center"/>
    </xf>
    <xf numFmtId="0" fontId="10" fillId="11" borderId="14" xfId="0" applyNumberFormat="1" applyFont="1" applyFill="1" applyBorder="1" applyAlignment="1">
      <alignment horizontal="center"/>
    </xf>
    <xf numFmtId="1" fontId="7" fillId="11" borderId="34" xfId="0" applyNumberFormat="1" applyFont="1" applyFill="1" applyBorder="1" applyAlignment="1">
      <alignment horizontal="center" vertical="center"/>
    </xf>
    <xf numFmtId="1" fontId="7" fillId="11" borderId="26" xfId="0" applyNumberFormat="1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/>
    </xf>
    <xf numFmtId="0" fontId="7" fillId="6" borderId="14" xfId="0" applyNumberFormat="1" applyFont="1" applyFill="1" applyBorder="1" applyAlignment="1">
      <alignment horizontal="center"/>
    </xf>
    <xf numFmtId="1" fontId="7" fillId="6" borderId="34" xfId="0" applyNumberFormat="1" applyFont="1" applyFill="1" applyBorder="1" applyAlignment="1">
      <alignment horizontal="center" vertical="center"/>
    </xf>
    <xf numFmtId="0" fontId="10" fillId="6" borderId="14" xfId="0" applyNumberFormat="1" applyFont="1" applyFill="1" applyBorder="1" applyAlignment="1">
      <alignment horizontal="center"/>
    </xf>
    <xf numFmtId="0" fontId="10" fillId="6" borderId="14" xfId="0" applyNumberFormat="1" applyFont="1" applyFill="1" applyBorder="1" applyAlignment="1" quotePrefix="1">
      <alignment horizontal="center"/>
    </xf>
    <xf numFmtId="0" fontId="10" fillId="9" borderId="14" xfId="0" applyNumberFormat="1" applyFont="1" applyFill="1" applyBorder="1" applyAlignment="1" quotePrefix="1">
      <alignment horizontal="center"/>
    </xf>
    <xf numFmtId="1" fontId="7" fillId="9" borderId="32" xfId="0" applyNumberFormat="1" applyFont="1" applyFill="1" applyBorder="1" applyAlignment="1">
      <alignment horizontal="center" vertical="center"/>
    </xf>
    <xf numFmtId="0" fontId="10" fillId="7" borderId="16" xfId="0" applyNumberFormat="1" applyFont="1" applyFill="1" applyBorder="1" applyAlignment="1" quotePrefix="1">
      <alignment horizontal="center"/>
    </xf>
    <xf numFmtId="0" fontId="10" fillId="6" borderId="16" xfId="0" applyNumberFormat="1" applyFont="1" applyFill="1" applyBorder="1" applyAlignment="1" quotePrefix="1">
      <alignment horizontal="center"/>
    </xf>
    <xf numFmtId="0" fontId="6" fillId="12" borderId="16" xfId="0" applyNumberFormat="1" applyFont="1" applyFill="1" applyBorder="1" applyAlignment="1" quotePrefix="1">
      <alignment horizontal="center"/>
    </xf>
    <xf numFmtId="0" fontId="6" fillId="12" borderId="14" xfId="0" applyNumberFormat="1" applyFont="1" applyFill="1" applyBorder="1" applyAlignment="1">
      <alignment horizontal="center"/>
    </xf>
    <xf numFmtId="1" fontId="5" fillId="12" borderId="34" xfId="0" applyNumberFormat="1" applyFont="1" applyFill="1" applyBorder="1" applyAlignment="1">
      <alignment horizontal="center" vertical="center"/>
    </xf>
    <xf numFmtId="1" fontId="32" fillId="12" borderId="32" xfId="0" applyNumberFormat="1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1" fontId="32" fillId="8" borderId="26" xfId="0" applyNumberFormat="1" applyFont="1" applyFill="1" applyBorder="1" applyAlignment="1">
      <alignment horizontal="center" vertical="center"/>
    </xf>
    <xf numFmtId="0" fontId="6" fillId="4" borderId="14" xfId="0" applyNumberFormat="1" applyFont="1" applyFill="1" applyBorder="1" applyAlignment="1">
      <alignment horizontal="center"/>
    </xf>
    <xf numFmtId="1" fontId="5" fillId="4" borderId="34" xfId="0" applyNumberFormat="1" applyFont="1" applyFill="1" applyBorder="1" applyAlignment="1">
      <alignment horizontal="center" vertical="center"/>
    </xf>
    <xf numFmtId="1" fontId="32" fillId="4" borderId="32" xfId="0" applyNumberFormat="1" applyFont="1" applyFill="1" applyBorder="1" applyAlignment="1">
      <alignment horizontal="center" vertical="center"/>
    </xf>
    <xf numFmtId="1" fontId="32" fillId="4" borderId="26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10" borderId="14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6" fillId="10" borderId="14" xfId="0" applyNumberFormat="1" applyFont="1" applyFill="1" applyBorder="1" applyAlignment="1">
      <alignment horizontal="center"/>
    </xf>
    <xf numFmtId="1" fontId="32" fillId="10" borderId="26" xfId="0" applyNumberFormat="1" applyFont="1" applyFill="1" applyBorder="1" applyAlignment="1">
      <alignment horizontal="center" vertical="center"/>
    </xf>
    <xf numFmtId="1" fontId="5" fillId="10" borderId="34" xfId="0" applyNumberFormat="1" applyFont="1" applyFill="1" applyBorder="1" applyAlignment="1">
      <alignment horizontal="center" vertical="center"/>
    </xf>
    <xf numFmtId="181" fontId="32" fillId="5" borderId="26" xfId="0" applyNumberFormat="1" applyFont="1" applyFill="1" applyBorder="1" applyAlignment="1">
      <alignment horizontal="center" vertical="center"/>
    </xf>
    <xf numFmtId="2" fontId="32" fillId="5" borderId="32" xfId="0" applyNumberFormat="1" applyFont="1" applyFill="1" applyBorder="1" applyAlignment="1">
      <alignment horizontal="center" vertical="center"/>
    </xf>
    <xf numFmtId="181" fontId="7" fillId="7" borderId="32" xfId="0" applyNumberFormat="1" applyFont="1" applyFill="1" applyBorder="1" applyAlignment="1">
      <alignment horizontal="center" vertical="center"/>
    </xf>
    <xf numFmtId="2" fontId="7" fillId="11" borderId="32" xfId="0" applyNumberFormat="1" applyFont="1" applyFill="1" applyBorder="1" applyAlignment="1">
      <alignment horizontal="center" vertical="center"/>
    </xf>
    <xf numFmtId="2" fontId="7" fillId="6" borderId="32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4" borderId="22" xfId="0" applyFont="1" applyFill="1" applyBorder="1" applyAlignment="1">
      <alignment/>
    </xf>
    <xf numFmtId="0" fontId="12" fillId="6" borderId="22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12" fillId="6" borderId="25" xfId="0" applyFont="1" applyFill="1" applyBorder="1" applyAlignment="1">
      <alignment/>
    </xf>
    <xf numFmtId="0" fontId="0" fillId="4" borderId="35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0" fillId="5" borderId="33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32" fillId="10" borderId="32" xfId="0" applyNumberFormat="1" applyFont="1" applyFill="1" applyBorder="1" applyAlignment="1">
      <alignment horizontal="center" vertical="center"/>
    </xf>
    <xf numFmtId="181" fontId="32" fillId="12" borderId="26" xfId="0" applyNumberFormat="1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/>
    </xf>
    <xf numFmtId="2" fontId="32" fillId="8" borderId="32" xfId="0" applyNumberFormat="1" applyFont="1" applyFill="1" applyBorder="1" applyAlignment="1">
      <alignment horizontal="center" vertical="center"/>
    </xf>
    <xf numFmtId="1" fontId="7" fillId="6" borderId="32" xfId="0" applyNumberFormat="1" applyFont="1" applyFill="1" applyBorder="1" applyAlignment="1">
      <alignment horizontal="center" vertical="center"/>
    </xf>
    <xf numFmtId="0" fontId="10" fillId="7" borderId="14" xfId="0" applyNumberFormat="1" applyFont="1" applyFill="1" applyBorder="1" applyAlignment="1" quotePrefix="1">
      <alignment horizontal="center"/>
    </xf>
    <xf numFmtId="0" fontId="18" fillId="2" borderId="3" xfId="0" applyFont="1" applyFill="1" applyBorder="1" applyAlignment="1">
      <alignment/>
    </xf>
    <xf numFmtId="0" fontId="6" fillId="4" borderId="14" xfId="0" applyNumberFormat="1" applyFont="1" applyFill="1" applyBorder="1" applyAlignment="1" quotePrefix="1">
      <alignment horizontal="center"/>
    </xf>
    <xf numFmtId="0" fontId="6" fillId="8" borderId="14" xfId="0" applyNumberFormat="1" applyFont="1" applyFill="1" applyBorder="1" applyAlignment="1" quotePrefix="1">
      <alignment horizontal="center"/>
    </xf>
    <xf numFmtId="0" fontId="40" fillId="12" borderId="14" xfId="0" applyNumberFormat="1" applyFont="1" applyFill="1" applyBorder="1" applyAlignment="1">
      <alignment horizontal="center"/>
    </xf>
    <xf numFmtId="0" fontId="40" fillId="12" borderId="14" xfId="0" applyFont="1" applyFill="1" applyBorder="1" applyAlignment="1">
      <alignment horizontal="center"/>
    </xf>
    <xf numFmtId="0" fontId="18" fillId="12" borderId="14" xfId="0" applyFont="1" applyFill="1" applyBorder="1" applyAlignment="1">
      <alignment horizontal="center"/>
    </xf>
    <xf numFmtId="1" fontId="18" fillId="12" borderId="34" xfId="0" applyNumberFormat="1" applyFont="1" applyFill="1" applyBorder="1" applyAlignment="1">
      <alignment horizontal="center" vertical="center"/>
    </xf>
    <xf numFmtId="0" fontId="41" fillId="12" borderId="10" xfId="0" applyNumberFormat="1" applyFont="1" applyFill="1" applyBorder="1" applyAlignment="1">
      <alignment/>
    </xf>
    <xf numFmtId="0" fontId="41" fillId="12" borderId="11" xfId="0" applyNumberFormat="1" applyFont="1" applyFill="1" applyBorder="1" applyAlignment="1" quotePrefix="1">
      <alignment horizontal="center"/>
    </xf>
    <xf numFmtId="0" fontId="41" fillId="12" borderId="16" xfId="0" applyNumberFormat="1" applyFont="1" applyFill="1" applyBorder="1" applyAlignment="1" quotePrefix="1">
      <alignment horizontal="center"/>
    </xf>
    <xf numFmtId="0" fontId="41" fillId="12" borderId="14" xfId="0" applyNumberFormat="1" applyFont="1" applyFill="1" applyBorder="1" applyAlignment="1" quotePrefix="1">
      <alignment horizontal="center"/>
    </xf>
    <xf numFmtId="0" fontId="41" fillId="12" borderId="14" xfId="0" applyNumberFormat="1" applyFont="1" applyFill="1" applyBorder="1" applyAlignment="1">
      <alignment horizontal="center"/>
    </xf>
    <xf numFmtId="0" fontId="40" fillId="10" borderId="14" xfId="0" applyNumberFormat="1" applyFont="1" applyFill="1" applyBorder="1" applyAlignment="1">
      <alignment horizontal="center"/>
    </xf>
    <xf numFmtId="0" fontId="40" fillId="10" borderId="14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41" fillId="10" borderId="14" xfId="0" applyNumberFormat="1" applyFont="1" applyFill="1" applyBorder="1" applyAlignment="1">
      <alignment horizontal="center"/>
    </xf>
    <xf numFmtId="0" fontId="41" fillId="10" borderId="14" xfId="0" applyNumberFormat="1" applyFont="1" applyFill="1" applyBorder="1" applyAlignment="1" quotePrefix="1">
      <alignment horizontal="center"/>
    </xf>
    <xf numFmtId="0" fontId="41" fillId="10" borderId="16" xfId="0" applyNumberFormat="1" applyFont="1" applyFill="1" applyBorder="1" applyAlignment="1" quotePrefix="1">
      <alignment horizontal="center"/>
    </xf>
    <xf numFmtId="0" fontId="41" fillId="10" borderId="11" xfId="0" applyNumberFormat="1" applyFont="1" applyFill="1" applyBorder="1" applyAlignment="1" quotePrefix="1">
      <alignment horizontal="center"/>
    </xf>
    <xf numFmtId="0" fontId="41" fillId="10" borderId="10" xfId="0" applyNumberFormat="1" applyFont="1" applyFill="1" applyBorder="1" applyAlignment="1">
      <alignment/>
    </xf>
    <xf numFmtId="1" fontId="40" fillId="10" borderId="26" xfId="0" applyNumberFormat="1" applyFont="1" applyFill="1" applyBorder="1" applyAlignment="1">
      <alignment horizontal="center" vertical="center"/>
    </xf>
    <xf numFmtId="1" fontId="18" fillId="10" borderId="34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left"/>
    </xf>
    <xf numFmtId="0" fontId="26" fillId="2" borderId="19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9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" xfId="17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2" fontId="7" fillId="7" borderId="32" xfId="0" applyNumberFormat="1" applyFont="1" applyFill="1" applyBorder="1" applyAlignment="1">
      <alignment horizontal="center" vertical="center"/>
    </xf>
    <xf numFmtId="2" fontId="32" fillId="4" borderId="32" xfId="0" applyNumberFormat="1" applyFont="1" applyFill="1" applyBorder="1" applyAlignment="1">
      <alignment horizontal="center" vertical="center"/>
    </xf>
    <xf numFmtId="181" fontId="40" fillId="12" borderId="26" xfId="0" applyNumberFormat="1" applyFont="1" applyFill="1" applyBorder="1" applyAlignment="1">
      <alignment horizontal="center" vertical="center"/>
    </xf>
    <xf numFmtId="1" fontId="40" fillId="12" borderId="32" xfId="0" applyNumberFormat="1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/>
    </xf>
    <xf numFmtId="0" fontId="12" fillId="7" borderId="41" xfId="0" applyFont="1" applyFill="1" applyBorder="1" applyAlignment="1">
      <alignment/>
    </xf>
    <xf numFmtId="0" fontId="12" fillId="7" borderId="42" xfId="0" applyFont="1" applyFill="1" applyBorder="1" applyAlignment="1">
      <alignment/>
    </xf>
    <xf numFmtId="0" fontId="12" fillId="7" borderId="29" xfId="0" applyFont="1" applyFill="1" applyBorder="1" applyAlignment="1">
      <alignment horizontal="center"/>
    </xf>
    <xf numFmtId="0" fontId="0" fillId="10" borderId="43" xfId="0" applyFont="1" applyFill="1" applyBorder="1" applyAlignment="1">
      <alignment/>
    </xf>
    <xf numFmtId="0" fontId="0" fillId="10" borderId="44" xfId="0" applyFont="1" applyFill="1" applyBorder="1" applyAlignment="1">
      <alignment/>
    </xf>
    <xf numFmtId="0" fontId="0" fillId="8" borderId="33" xfId="0" applyFont="1" applyFill="1" applyBorder="1" applyAlignment="1">
      <alignment horizontal="center"/>
    </xf>
    <xf numFmtId="0" fontId="33" fillId="4" borderId="23" xfId="0" applyFont="1" applyFill="1" applyBorder="1" applyAlignment="1">
      <alignment horizontal="center"/>
    </xf>
    <xf numFmtId="0" fontId="33" fillId="12" borderId="23" xfId="0" applyFont="1" applyFill="1" applyBorder="1" applyAlignment="1">
      <alignment horizontal="center"/>
    </xf>
    <xf numFmtId="0" fontId="33" fillId="10" borderId="23" xfId="0" applyFont="1" applyFill="1" applyBorder="1" applyAlignment="1">
      <alignment horizontal="center"/>
    </xf>
    <xf numFmtId="181" fontId="40" fillId="10" borderId="32" xfId="0" applyNumberFormat="1" applyFont="1" applyFill="1" applyBorder="1" applyAlignment="1">
      <alignment horizontal="center" vertical="center"/>
    </xf>
    <xf numFmtId="0" fontId="33" fillId="12" borderId="22" xfId="0" applyFont="1" applyFill="1" applyBorder="1" applyAlignment="1">
      <alignment/>
    </xf>
    <xf numFmtId="0" fontId="12" fillId="11" borderId="43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33" fillId="12" borderId="25" xfId="0" applyFont="1" applyFill="1" applyBorder="1" applyAlignment="1">
      <alignment/>
    </xf>
    <xf numFmtId="0" fontId="12" fillId="11" borderId="44" xfId="0" applyFont="1" applyFill="1" applyBorder="1" applyAlignment="1">
      <alignment/>
    </xf>
    <xf numFmtId="0" fontId="0" fillId="8" borderId="25" xfId="0" applyFont="1" applyFill="1" applyBorder="1" applyAlignment="1">
      <alignment/>
    </xf>
    <xf numFmtId="0" fontId="33" fillId="12" borderId="35" xfId="0" applyFont="1" applyFill="1" applyBorder="1" applyAlignment="1">
      <alignment/>
    </xf>
    <xf numFmtId="0" fontId="12" fillId="11" borderId="45" xfId="0" applyFont="1" applyFill="1" applyBorder="1" applyAlignment="1">
      <alignment/>
    </xf>
    <xf numFmtId="0" fontId="0" fillId="8" borderId="35" xfId="0" applyFont="1" applyFill="1" applyBorder="1" applyAlignment="1">
      <alignment/>
    </xf>
    <xf numFmtId="0" fontId="33" fillId="4" borderId="3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2" fillId="10" borderId="16" xfId="0" applyFont="1" applyFill="1" applyBorder="1" applyAlignment="1">
      <alignment horizontal="center"/>
    </xf>
    <xf numFmtId="0" fontId="32" fillId="8" borderId="10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18" fillId="12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18" fillId="8" borderId="1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7" fillId="13" borderId="10" xfId="0" applyFont="1" applyFill="1" applyBorder="1" applyAlignment="1">
      <alignment horizontal="center"/>
    </xf>
    <xf numFmtId="0" fontId="27" fillId="13" borderId="11" xfId="0" applyFont="1" applyFill="1" applyBorder="1" applyAlignment="1">
      <alignment horizontal="center"/>
    </xf>
    <xf numFmtId="0" fontId="27" fillId="13" borderId="0" xfId="0" applyFont="1" applyFill="1" applyBorder="1" applyAlignment="1">
      <alignment horizontal="center"/>
    </xf>
    <xf numFmtId="0" fontId="27" fillId="13" borderId="1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27" fillId="13" borderId="17" xfId="0" applyFont="1" applyFill="1" applyBorder="1" applyAlignment="1">
      <alignment horizontal="center"/>
    </xf>
    <xf numFmtId="0" fontId="27" fillId="13" borderId="6" xfId="0" applyFont="1" applyFill="1" applyBorder="1" applyAlignment="1">
      <alignment horizontal="center"/>
    </xf>
    <xf numFmtId="0" fontId="16" fillId="14" borderId="10" xfId="0" applyFont="1" applyFill="1" applyBorder="1" applyAlignment="1">
      <alignment horizontal="center"/>
    </xf>
    <xf numFmtId="0" fontId="16" fillId="14" borderId="16" xfId="0" applyFont="1" applyFill="1" applyBorder="1" applyAlignment="1">
      <alignment horizontal="center"/>
    </xf>
    <xf numFmtId="0" fontId="16" fillId="14" borderId="1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4" fillId="13" borderId="10" xfId="0" applyFont="1" applyFill="1" applyBorder="1" applyAlignment="1">
      <alignment horizontal="center"/>
    </xf>
    <xf numFmtId="0" fontId="14" fillId="13" borderId="11" xfId="0" applyFont="1" applyFill="1" applyBorder="1" applyAlignment="1">
      <alignment horizontal="center"/>
    </xf>
    <xf numFmtId="0" fontId="28" fillId="13" borderId="10" xfId="0" applyFont="1" applyFill="1" applyBorder="1" applyAlignment="1">
      <alignment horizontal="center"/>
    </xf>
    <xf numFmtId="0" fontId="28" fillId="13" borderId="11" xfId="0" applyFont="1" applyFill="1" applyBorder="1" applyAlignment="1">
      <alignment horizontal="center"/>
    </xf>
    <xf numFmtId="0" fontId="28" fillId="13" borderId="16" xfId="0" applyFont="1" applyFill="1" applyBorder="1" applyAlignment="1">
      <alignment horizontal="center"/>
    </xf>
    <xf numFmtId="0" fontId="28" fillId="13" borderId="5" xfId="0" applyFont="1" applyFill="1" applyBorder="1" applyAlignment="1">
      <alignment horizontal="center"/>
    </xf>
    <xf numFmtId="0" fontId="28" fillId="13" borderId="7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27" fillId="13" borderId="5" xfId="0" applyFont="1" applyFill="1" applyBorder="1" applyAlignment="1">
      <alignment horizontal="center"/>
    </xf>
    <xf numFmtId="0" fontId="27" fillId="13" borderId="7" xfId="0" applyFont="1" applyFill="1" applyBorder="1" applyAlignment="1">
      <alignment horizontal="center"/>
    </xf>
    <xf numFmtId="0" fontId="22" fillId="13" borderId="10" xfId="0" applyFont="1" applyFill="1" applyBorder="1" applyAlignment="1">
      <alignment horizontal="center"/>
    </xf>
    <xf numFmtId="0" fontId="22" fillId="13" borderId="11" xfId="0" applyFont="1" applyFill="1" applyBorder="1" applyAlignment="1">
      <alignment horizontal="center"/>
    </xf>
    <xf numFmtId="0" fontId="22" fillId="13" borderId="16" xfId="0" applyFont="1" applyFill="1" applyBorder="1" applyAlignment="1">
      <alignment horizontal="center"/>
    </xf>
    <xf numFmtId="0" fontId="38" fillId="14" borderId="10" xfId="0" applyFont="1" applyFill="1" applyBorder="1" applyAlignment="1">
      <alignment horizontal="center"/>
    </xf>
    <xf numFmtId="0" fontId="38" fillId="14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11" borderId="16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32" fillId="5" borderId="10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14" fillId="13" borderId="24" xfId="0" applyFont="1" applyFill="1" applyBorder="1" applyAlignment="1">
      <alignment horizontal="center"/>
    </xf>
    <xf numFmtId="0" fontId="14" fillId="13" borderId="17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0" fontId="20" fillId="13" borderId="10" xfId="0" applyFont="1" applyFill="1" applyBorder="1" applyAlignment="1">
      <alignment horizontal="center"/>
    </xf>
    <xf numFmtId="0" fontId="20" fillId="13" borderId="11" xfId="0" applyFont="1" applyFill="1" applyBorder="1" applyAlignment="1">
      <alignment horizontal="center"/>
    </xf>
    <xf numFmtId="0" fontId="20" fillId="13" borderId="16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/>
    </xf>
    <xf numFmtId="0" fontId="9" fillId="13" borderId="24" xfId="0" applyFont="1" applyFill="1" applyBorder="1" applyAlignment="1">
      <alignment horizontal="center"/>
    </xf>
    <xf numFmtId="0" fontId="9" fillId="13" borderId="6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32" fillId="8" borderId="16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6" xfId="0" applyFont="1" applyFill="1" applyBorder="1" applyAlignment="1">
      <alignment horizontal="center"/>
    </xf>
    <xf numFmtId="0" fontId="32" fillId="10" borderId="10" xfId="0" applyFont="1" applyFill="1" applyBorder="1" applyAlignment="1">
      <alignment horizontal="center"/>
    </xf>
    <xf numFmtId="0" fontId="32" fillId="10" borderId="11" xfId="0" applyFont="1" applyFill="1" applyBorder="1" applyAlignment="1">
      <alignment horizontal="center"/>
    </xf>
    <xf numFmtId="0" fontId="32" fillId="10" borderId="16" xfId="0" applyFont="1" applyFill="1" applyBorder="1" applyAlignment="1">
      <alignment horizontal="center"/>
    </xf>
    <xf numFmtId="0" fontId="20" fillId="13" borderId="4" xfId="0" applyFont="1" applyFill="1" applyBorder="1" applyAlignment="1">
      <alignment horizontal="center"/>
    </xf>
    <xf numFmtId="0" fontId="20" fillId="13" borderId="5" xfId="0" applyFont="1" applyFill="1" applyBorder="1" applyAlignment="1">
      <alignment horizontal="center"/>
    </xf>
    <xf numFmtId="0" fontId="9" fillId="12" borderId="24" xfId="0" applyFont="1" applyFill="1" applyBorder="1" applyAlignment="1">
      <alignment horizontal="center"/>
    </xf>
    <xf numFmtId="0" fontId="9" fillId="12" borderId="17" xfId="0" applyFont="1" applyFill="1" applyBorder="1" applyAlignment="1">
      <alignment horizontal="center"/>
    </xf>
    <xf numFmtId="0" fontId="9" fillId="12" borderId="6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0" fontId="39" fillId="8" borderId="11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9" fillId="10" borderId="16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13" fillId="9" borderId="24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9" fillId="13" borderId="7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/>
    </xf>
    <xf numFmtId="0" fontId="9" fillId="12" borderId="16" xfId="0" applyFont="1" applyFill="1" applyBorder="1" applyAlignment="1">
      <alignment horizontal="center"/>
    </xf>
    <xf numFmtId="0" fontId="14" fillId="13" borderId="16" xfId="0" applyFont="1" applyFill="1" applyBorder="1" applyAlignment="1">
      <alignment horizontal="center"/>
    </xf>
    <xf numFmtId="0" fontId="18" fillId="12" borderId="16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18" fillId="10" borderId="16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center"/>
    </xf>
    <xf numFmtId="0" fontId="15" fillId="13" borderId="5" xfId="0" applyFont="1" applyFill="1" applyBorder="1" applyAlignment="1">
      <alignment horizontal="center"/>
    </xf>
    <xf numFmtId="0" fontId="15" fillId="13" borderId="11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828675</xdr:colOff>
      <xdr:row>47</xdr:row>
      <xdr:rowOff>28575</xdr:rowOff>
    </xdr:from>
    <xdr:to>
      <xdr:col>9</xdr:col>
      <xdr:colOff>952500</xdr:colOff>
      <xdr:row>47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96125" y="816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828675</xdr:colOff>
      <xdr:row>55</xdr:row>
      <xdr:rowOff>28575</xdr:rowOff>
    </xdr:from>
    <xdr:to>
      <xdr:col>9</xdr:col>
      <xdr:colOff>952500</xdr:colOff>
      <xdr:row>55</xdr:row>
      <xdr:rowOff>152400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96125" y="953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828675</xdr:colOff>
      <xdr:row>64</xdr:row>
      <xdr:rowOff>28575</xdr:rowOff>
    </xdr:from>
    <xdr:to>
      <xdr:col>9</xdr:col>
      <xdr:colOff>952500</xdr:colOff>
      <xdr:row>64</xdr:row>
      <xdr:rowOff>152400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96125" y="1107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47</xdr:row>
      <xdr:rowOff>28575</xdr:rowOff>
    </xdr:from>
    <xdr:to>
      <xdr:col>5</xdr:col>
      <xdr:colOff>952500</xdr:colOff>
      <xdr:row>47</xdr:row>
      <xdr:rowOff>152400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71975" y="816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51</xdr:row>
      <xdr:rowOff>28575</xdr:rowOff>
    </xdr:from>
    <xdr:to>
      <xdr:col>5</xdr:col>
      <xdr:colOff>952500</xdr:colOff>
      <xdr:row>51</xdr:row>
      <xdr:rowOff>152400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71975" y="8848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55</xdr:row>
      <xdr:rowOff>28575</xdr:rowOff>
    </xdr:from>
    <xdr:to>
      <xdr:col>5</xdr:col>
      <xdr:colOff>952500</xdr:colOff>
      <xdr:row>55</xdr:row>
      <xdr:rowOff>152400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71975" y="953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59</xdr:row>
      <xdr:rowOff>28575</xdr:rowOff>
    </xdr:from>
    <xdr:to>
      <xdr:col>5</xdr:col>
      <xdr:colOff>952500</xdr:colOff>
      <xdr:row>59</xdr:row>
      <xdr:rowOff>152400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71975" y="1022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64</xdr:row>
      <xdr:rowOff>28575</xdr:rowOff>
    </xdr:from>
    <xdr:to>
      <xdr:col>5</xdr:col>
      <xdr:colOff>952500</xdr:colOff>
      <xdr:row>64</xdr:row>
      <xdr:rowOff>152400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71975" y="1107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69</xdr:row>
      <xdr:rowOff>28575</xdr:rowOff>
    </xdr:from>
    <xdr:to>
      <xdr:col>5</xdr:col>
      <xdr:colOff>952500</xdr:colOff>
      <xdr:row>69</xdr:row>
      <xdr:rowOff>152400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71975" y="11972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74</xdr:row>
      <xdr:rowOff>28575</xdr:rowOff>
    </xdr:from>
    <xdr:to>
      <xdr:col>5</xdr:col>
      <xdr:colOff>952500</xdr:colOff>
      <xdr:row>74</xdr:row>
      <xdr:rowOff>152400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71975" y="1283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78</xdr:row>
      <xdr:rowOff>28575</xdr:rowOff>
    </xdr:from>
    <xdr:to>
      <xdr:col>5</xdr:col>
      <xdr:colOff>952500</xdr:colOff>
      <xdr:row>78</xdr:row>
      <xdr:rowOff>152400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71975" y="13515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81</xdr:row>
      <xdr:rowOff>28575</xdr:rowOff>
    </xdr:from>
    <xdr:to>
      <xdr:col>5</xdr:col>
      <xdr:colOff>952500</xdr:colOff>
      <xdr:row>81</xdr:row>
      <xdr:rowOff>152400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71975" y="1403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86</xdr:row>
      <xdr:rowOff>28575</xdr:rowOff>
    </xdr:from>
    <xdr:to>
      <xdr:col>5</xdr:col>
      <xdr:colOff>952500</xdr:colOff>
      <xdr:row>86</xdr:row>
      <xdr:rowOff>152400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71975" y="1488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1085850</xdr:colOff>
      <xdr:row>90</xdr:row>
      <xdr:rowOff>28575</xdr:rowOff>
    </xdr:from>
    <xdr:to>
      <xdr:col>8</xdr:col>
      <xdr:colOff>95250</xdr:colOff>
      <xdr:row>90</xdr:row>
      <xdr:rowOff>152400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91225" y="1560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76</xdr:row>
      <xdr:rowOff>28575</xdr:rowOff>
    </xdr:from>
    <xdr:to>
      <xdr:col>14</xdr:col>
      <xdr:colOff>180975</xdr:colOff>
      <xdr:row>76</xdr:row>
      <xdr:rowOff>152400</xdr:rowOff>
    </xdr:to>
    <xdr:pic>
      <xdr:nvPicPr>
        <xdr:cNvPr id="15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29625" y="1317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111</xdr:row>
      <xdr:rowOff>28575</xdr:rowOff>
    </xdr:from>
    <xdr:to>
      <xdr:col>14</xdr:col>
      <xdr:colOff>180975</xdr:colOff>
      <xdr:row>111</xdr:row>
      <xdr:rowOff>152400</xdr:rowOff>
    </xdr:to>
    <xdr:pic>
      <xdr:nvPicPr>
        <xdr:cNvPr id="16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29625" y="19316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94</xdr:row>
      <xdr:rowOff>38100</xdr:rowOff>
    </xdr:from>
    <xdr:to>
      <xdr:col>14</xdr:col>
      <xdr:colOff>180975</xdr:colOff>
      <xdr:row>94</xdr:row>
      <xdr:rowOff>161925</xdr:rowOff>
    </xdr:to>
    <xdr:pic>
      <xdr:nvPicPr>
        <xdr:cNvPr id="17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29625" y="1632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132</xdr:row>
      <xdr:rowOff>28575</xdr:rowOff>
    </xdr:from>
    <xdr:to>
      <xdr:col>14</xdr:col>
      <xdr:colOff>180975</xdr:colOff>
      <xdr:row>132</xdr:row>
      <xdr:rowOff>152400</xdr:rowOff>
    </xdr:to>
    <xdr:pic>
      <xdr:nvPicPr>
        <xdr:cNvPr id="18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29625" y="22907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107</xdr:row>
      <xdr:rowOff>28575</xdr:rowOff>
    </xdr:from>
    <xdr:to>
      <xdr:col>14</xdr:col>
      <xdr:colOff>180975</xdr:colOff>
      <xdr:row>107</xdr:row>
      <xdr:rowOff>152400</xdr:rowOff>
    </xdr:to>
    <xdr:pic>
      <xdr:nvPicPr>
        <xdr:cNvPr id="19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29625" y="18602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143</xdr:row>
      <xdr:rowOff>28575</xdr:rowOff>
    </xdr:from>
    <xdr:to>
      <xdr:col>14</xdr:col>
      <xdr:colOff>180975</xdr:colOff>
      <xdr:row>143</xdr:row>
      <xdr:rowOff>152400</xdr:rowOff>
    </xdr:to>
    <xdr:pic>
      <xdr:nvPicPr>
        <xdr:cNvPr id="20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29625" y="2468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157</xdr:row>
      <xdr:rowOff>28575</xdr:rowOff>
    </xdr:from>
    <xdr:to>
      <xdr:col>14</xdr:col>
      <xdr:colOff>180975</xdr:colOff>
      <xdr:row>157</xdr:row>
      <xdr:rowOff>152400</xdr:rowOff>
    </xdr:to>
    <xdr:pic>
      <xdr:nvPicPr>
        <xdr:cNvPr id="21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29625" y="26955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98</xdr:row>
      <xdr:rowOff>28575</xdr:rowOff>
    </xdr:from>
    <xdr:to>
      <xdr:col>6</xdr:col>
      <xdr:colOff>104775</xdr:colOff>
      <xdr:row>98</xdr:row>
      <xdr:rowOff>152400</xdr:rowOff>
    </xdr:to>
    <xdr:pic>
      <xdr:nvPicPr>
        <xdr:cNvPr id="22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38675" y="1700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112</xdr:row>
      <xdr:rowOff>28575</xdr:rowOff>
    </xdr:from>
    <xdr:to>
      <xdr:col>6</xdr:col>
      <xdr:colOff>104775</xdr:colOff>
      <xdr:row>112</xdr:row>
      <xdr:rowOff>152400</xdr:rowOff>
    </xdr:to>
    <xdr:pic>
      <xdr:nvPicPr>
        <xdr:cNvPr id="23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38675" y="19488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30</xdr:row>
      <xdr:rowOff>28575</xdr:rowOff>
    </xdr:from>
    <xdr:to>
      <xdr:col>9</xdr:col>
      <xdr:colOff>352425</xdr:colOff>
      <xdr:row>30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76725" y="502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30</xdr:row>
      <xdr:rowOff>28575</xdr:rowOff>
    </xdr:from>
    <xdr:to>
      <xdr:col>9</xdr:col>
      <xdr:colOff>419100</xdr:colOff>
      <xdr:row>30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24325" y="502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1</xdr:row>
      <xdr:rowOff>19050</xdr:rowOff>
    </xdr:from>
    <xdr:to>
      <xdr:col>8</xdr:col>
      <xdr:colOff>638175</xdr:colOff>
      <xdr:row>1</xdr:row>
      <xdr:rowOff>142875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48225" y="20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31</xdr:row>
      <xdr:rowOff>28575</xdr:rowOff>
    </xdr:from>
    <xdr:to>
      <xdr:col>9</xdr:col>
      <xdr:colOff>419100</xdr:colOff>
      <xdr:row>31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62450" y="5200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466725</xdr:colOff>
      <xdr:row>33</xdr:row>
      <xdr:rowOff>19050</xdr:rowOff>
    </xdr:from>
    <xdr:to>
      <xdr:col>16</xdr:col>
      <xdr:colOff>590550</xdr:colOff>
      <xdr:row>33</xdr:row>
      <xdr:rowOff>142875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39050" y="5572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33</xdr:row>
      <xdr:rowOff>28575</xdr:rowOff>
    </xdr:from>
    <xdr:to>
      <xdr:col>5</xdr:col>
      <xdr:colOff>581025</xdr:colOff>
      <xdr:row>33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19400" y="5629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60</xdr:row>
      <xdr:rowOff>38100</xdr:rowOff>
    </xdr:from>
    <xdr:to>
      <xdr:col>0</xdr:col>
      <xdr:colOff>571500</xdr:colOff>
      <xdr:row>60</xdr:row>
      <xdr:rowOff>161925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7675" y="10182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30</xdr:row>
      <xdr:rowOff>19050</xdr:rowOff>
    </xdr:from>
    <xdr:to>
      <xdr:col>4</xdr:col>
      <xdr:colOff>428625</xdr:colOff>
      <xdr:row>30</xdr:row>
      <xdr:rowOff>142875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62175" y="5019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58</xdr:row>
      <xdr:rowOff>28575</xdr:rowOff>
    </xdr:from>
    <xdr:to>
      <xdr:col>4</xdr:col>
      <xdr:colOff>361950</xdr:colOff>
      <xdr:row>58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71700" y="964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30</xdr:row>
      <xdr:rowOff>28575</xdr:rowOff>
    </xdr:from>
    <xdr:to>
      <xdr:col>9</xdr:col>
      <xdr:colOff>428625</xdr:colOff>
      <xdr:row>30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62425" y="502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30</xdr:row>
      <xdr:rowOff>28575</xdr:rowOff>
    </xdr:from>
    <xdr:to>
      <xdr:col>13</xdr:col>
      <xdr:colOff>333375</xdr:colOff>
      <xdr:row>30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502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30</xdr:row>
      <xdr:rowOff>28575</xdr:rowOff>
    </xdr:from>
    <xdr:to>
      <xdr:col>13</xdr:col>
      <xdr:colOff>419100</xdr:colOff>
      <xdr:row>30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29350" y="502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30</xdr:row>
      <xdr:rowOff>28575</xdr:rowOff>
    </xdr:from>
    <xdr:to>
      <xdr:col>0</xdr:col>
      <xdr:colOff>409575</xdr:colOff>
      <xdr:row>30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502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58</xdr:row>
      <xdr:rowOff>28575</xdr:rowOff>
    </xdr:from>
    <xdr:to>
      <xdr:col>9</xdr:col>
      <xdr:colOff>390525</xdr:colOff>
      <xdr:row>58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95750" y="964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30</xdr:row>
      <xdr:rowOff>28575</xdr:rowOff>
    </xdr:from>
    <xdr:to>
      <xdr:col>13</xdr:col>
      <xdr:colOff>361950</xdr:colOff>
      <xdr:row>30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62675" y="5029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3" width="21.7109375" style="0" customWidth="1"/>
    <col min="4" max="5" width="4.00390625" style="0" customWidth="1"/>
    <col min="6" max="6" width="16.7109375" style="0" customWidth="1"/>
    <col min="7" max="7" width="3.7109375" style="0" customWidth="1"/>
    <col min="8" max="8" width="16.7109375" style="0" customWidth="1"/>
    <col min="9" max="9" width="3.7109375" style="0" customWidth="1"/>
    <col min="10" max="10" width="16.7109375" style="0" customWidth="1"/>
    <col min="11" max="17" width="3.7109375" style="0" customWidth="1"/>
    <col min="18" max="19" width="4.7109375" style="0" customWidth="1"/>
  </cols>
  <sheetData>
    <row r="1" spans="1:27" ht="15" thickBot="1">
      <c r="A1" s="932" t="s">
        <v>570</v>
      </c>
      <c r="B1" s="933"/>
      <c r="C1" s="933"/>
      <c r="D1" s="933"/>
      <c r="E1" s="933"/>
      <c r="F1" s="933"/>
      <c r="G1" s="933"/>
      <c r="H1" s="933"/>
      <c r="I1" s="934"/>
      <c r="J1" s="220" t="s">
        <v>2</v>
      </c>
      <c r="K1" s="220" t="s">
        <v>5</v>
      </c>
      <c r="L1" s="220" t="s">
        <v>6</v>
      </c>
      <c r="M1" s="220" t="s">
        <v>7</v>
      </c>
      <c r="N1" s="220" t="s">
        <v>8</v>
      </c>
      <c r="O1" s="220" t="s">
        <v>9</v>
      </c>
      <c r="P1" s="220" t="s">
        <v>10</v>
      </c>
      <c r="Q1" s="220" t="s">
        <v>11</v>
      </c>
      <c r="R1" s="25"/>
      <c r="S1" s="25"/>
      <c r="T1" s="22"/>
      <c r="U1" s="22"/>
      <c r="V1" s="22"/>
      <c r="W1" s="22"/>
      <c r="X1" s="22"/>
      <c r="Y1" s="22"/>
      <c r="Z1" s="22"/>
      <c r="AA1" s="22"/>
    </row>
    <row r="2" spans="1:27" ht="14.25" customHeight="1" thickBot="1">
      <c r="A2" s="932" t="s">
        <v>566</v>
      </c>
      <c r="B2" s="933"/>
      <c r="C2" s="933"/>
      <c r="D2" s="933"/>
      <c r="E2" s="933"/>
      <c r="F2" s="933"/>
      <c r="G2" s="933"/>
      <c r="H2" s="933"/>
      <c r="I2" s="934"/>
      <c r="J2" s="469" t="s">
        <v>14</v>
      </c>
      <c r="K2" s="470">
        <v>19</v>
      </c>
      <c r="L2" s="471">
        <v>6</v>
      </c>
      <c r="M2" s="471">
        <v>1</v>
      </c>
      <c r="N2" s="471">
        <v>3</v>
      </c>
      <c r="O2" s="471">
        <v>19</v>
      </c>
      <c r="P2" s="471">
        <v>16</v>
      </c>
      <c r="Q2" s="471">
        <v>3</v>
      </c>
      <c r="R2" s="24"/>
      <c r="S2" s="24"/>
      <c r="T2" s="22"/>
      <c r="U2" s="22"/>
      <c r="V2" s="22"/>
      <c r="W2" s="22"/>
      <c r="X2" s="22"/>
      <c r="Y2" s="22"/>
      <c r="Z2" s="22"/>
      <c r="AA2" s="22"/>
    </row>
    <row r="3" spans="1:27" ht="13.5" thickBot="1">
      <c r="A3" s="910" t="s">
        <v>592</v>
      </c>
      <c r="B3" s="911"/>
      <c r="C3" s="911"/>
      <c r="D3" s="916"/>
      <c r="E3" s="917"/>
      <c r="F3" s="914" t="s">
        <v>593</v>
      </c>
      <c r="G3" s="915"/>
      <c r="H3" s="915"/>
      <c r="I3" s="935"/>
      <c r="J3" s="325" t="s">
        <v>15</v>
      </c>
      <c r="K3" s="326">
        <v>18</v>
      </c>
      <c r="L3" s="327">
        <v>5</v>
      </c>
      <c r="M3" s="327">
        <v>3</v>
      </c>
      <c r="N3" s="327">
        <v>2</v>
      </c>
      <c r="O3" s="327">
        <v>19</v>
      </c>
      <c r="P3" s="327">
        <v>13</v>
      </c>
      <c r="Q3" s="327">
        <v>6</v>
      </c>
      <c r="R3" s="24"/>
      <c r="S3" s="24"/>
      <c r="T3" s="22"/>
      <c r="U3" s="22"/>
      <c r="V3" s="22"/>
      <c r="W3" s="22"/>
      <c r="X3" s="22"/>
      <c r="Y3" s="22"/>
      <c r="Z3" s="22"/>
      <c r="AA3" s="22"/>
    </row>
    <row r="4" spans="1:27" ht="13.5" thickBot="1">
      <c r="A4" s="35" t="s">
        <v>15</v>
      </c>
      <c r="B4" s="36" t="s">
        <v>1</v>
      </c>
      <c r="C4" s="37" t="s">
        <v>35</v>
      </c>
      <c r="D4" s="79">
        <v>1</v>
      </c>
      <c r="E4" s="78">
        <v>0</v>
      </c>
      <c r="F4" s="324" t="s">
        <v>14</v>
      </c>
      <c r="G4" s="10">
        <v>3</v>
      </c>
      <c r="H4" s="320" t="s">
        <v>26</v>
      </c>
      <c r="I4" s="10">
        <v>1</v>
      </c>
      <c r="J4" s="488" t="s">
        <v>24</v>
      </c>
      <c r="K4" s="489">
        <v>17</v>
      </c>
      <c r="L4" s="431">
        <v>5</v>
      </c>
      <c r="M4" s="431">
        <v>2</v>
      </c>
      <c r="N4" s="431">
        <v>3</v>
      </c>
      <c r="O4" s="431">
        <v>22</v>
      </c>
      <c r="P4" s="431">
        <v>19</v>
      </c>
      <c r="Q4" s="431">
        <v>3</v>
      </c>
      <c r="R4" s="24"/>
      <c r="S4" s="34"/>
      <c r="T4" s="22"/>
      <c r="U4" s="22"/>
      <c r="V4" s="22"/>
      <c r="W4" s="22"/>
      <c r="X4" s="22"/>
      <c r="Y4" s="22"/>
      <c r="Z4" s="22"/>
      <c r="AA4" s="22"/>
    </row>
    <row r="5" spans="1:27" ht="13.5" thickBot="1">
      <c r="A5" s="8" t="s">
        <v>26</v>
      </c>
      <c r="B5" s="9" t="s">
        <v>1</v>
      </c>
      <c r="C5" s="12" t="s">
        <v>24</v>
      </c>
      <c r="D5" s="80">
        <v>4</v>
      </c>
      <c r="E5" s="76">
        <v>4</v>
      </c>
      <c r="F5" s="323" t="s">
        <v>15</v>
      </c>
      <c r="G5" s="25">
        <v>3</v>
      </c>
      <c r="H5" s="321" t="s">
        <v>35</v>
      </c>
      <c r="I5" s="2">
        <v>0</v>
      </c>
      <c r="J5" s="217" t="s">
        <v>26</v>
      </c>
      <c r="K5" s="218">
        <v>14</v>
      </c>
      <c r="L5" s="219">
        <v>4</v>
      </c>
      <c r="M5" s="219">
        <v>2</v>
      </c>
      <c r="N5" s="219">
        <v>4</v>
      </c>
      <c r="O5" s="219">
        <v>17</v>
      </c>
      <c r="P5" s="219">
        <v>19</v>
      </c>
      <c r="Q5" s="219">
        <v>-2</v>
      </c>
      <c r="R5" s="34"/>
      <c r="S5" s="34"/>
      <c r="T5" s="22"/>
      <c r="U5" s="22"/>
      <c r="V5" s="22"/>
      <c r="W5" s="22"/>
      <c r="X5" s="22"/>
      <c r="Y5" s="22"/>
      <c r="Z5" s="22"/>
      <c r="AA5" s="22"/>
    </row>
    <row r="6" spans="1:27" ht="13.5" thickBot="1">
      <c r="A6" s="8" t="s">
        <v>14</v>
      </c>
      <c r="B6" s="9" t="s">
        <v>1</v>
      </c>
      <c r="C6" s="82" t="s">
        <v>17</v>
      </c>
      <c r="D6" s="80">
        <v>3</v>
      </c>
      <c r="E6" s="88">
        <v>1</v>
      </c>
      <c r="F6" s="322" t="s">
        <v>24</v>
      </c>
      <c r="G6" s="25">
        <v>1</v>
      </c>
      <c r="H6" s="72"/>
      <c r="I6" s="74"/>
      <c r="J6" s="328" t="s">
        <v>35</v>
      </c>
      <c r="K6" s="329">
        <v>10</v>
      </c>
      <c r="L6" s="330">
        <v>3</v>
      </c>
      <c r="M6" s="330">
        <v>1</v>
      </c>
      <c r="N6" s="330">
        <v>6</v>
      </c>
      <c r="O6" s="330">
        <v>11</v>
      </c>
      <c r="P6" s="330">
        <v>15</v>
      </c>
      <c r="Q6" s="330">
        <v>-4</v>
      </c>
      <c r="R6" s="34"/>
      <c r="S6" s="34"/>
      <c r="T6" s="22"/>
      <c r="U6" s="22"/>
      <c r="V6" s="22"/>
      <c r="W6" s="22"/>
      <c r="X6" s="22"/>
      <c r="Y6" s="22"/>
      <c r="Z6" s="22"/>
      <c r="AA6" s="22"/>
    </row>
    <row r="7" spans="1:27" ht="13.5" thickBot="1">
      <c r="A7" s="910" t="s">
        <v>591</v>
      </c>
      <c r="B7" s="911"/>
      <c r="C7" s="911"/>
      <c r="D7" s="936"/>
      <c r="E7" s="937"/>
      <c r="F7" s="914" t="s">
        <v>593</v>
      </c>
      <c r="G7" s="915"/>
      <c r="H7" s="915"/>
      <c r="I7" s="935"/>
      <c r="J7" s="27"/>
      <c r="K7" s="26"/>
      <c r="L7" s="24"/>
      <c r="M7" s="24"/>
      <c r="N7" s="24"/>
      <c r="O7" s="24"/>
      <c r="P7" s="24"/>
      <c r="Q7" s="24"/>
      <c r="R7" s="34"/>
      <c r="S7" s="4"/>
      <c r="T7" s="22"/>
      <c r="U7" s="22"/>
      <c r="V7" s="22"/>
      <c r="W7" s="22"/>
      <c r="X7" s="22"/>
      <c r="Y7" s="22"/>
      <c r="Z7" s="22"/>
      <c r="AA7" s="22"/>
    </row>
    <row r="8" spans="1:27" ht="13.5" thickBot="1">
      <c r="A8" s="35" t="s">
        <v>24</v>
      </c>
      <c r="B8" s="36" t="s">
        <v>1</v>
      </c>
      <c r="C8" s="37" t="s">
        <v>15</v>
      </c>
      <c r="D8" s="79">
        <v>5</v>
      </c>
      <c r="E8" s="78">
        <v>3</v>
      </c>
      <c r="F8" s="383" t="s">
        <v>14</v>
      </c>
      <c r="G8" s="21">
        <v>6</v>
      </c>
      <c r="H8" s="382" t="s">
        <v>26</v>
      </c>
      <c r="I8" s="2">
        <v>1</v>
      </c>
      <c r="J8" s="953" t="s">
        <v>567</v>
      </c>
      <c r="K8" s="954"/>
      <c r="L8" s="954"/>
      <c r="M8" s="954"/>
      <c r="N8" s="954"/>
      <c r="O8" s="954"/>
      <c r="P8" s="954"/>
      <c r="Q8" s="955"/>
      <c r="R8" s="34"/>
      <c r="S8" s="22"/>
      <c r="T8" s="22"/>
      <c r="U8" s="22"/>
      <c r="V8" s="22"/>
      <c r="W8" s="22"/>
      <c r="X8" s="22"/>
      <c r="Y8" s="22"/>
      <c r="Z8" s="22"/>
      <c r="AA8" s="22"/>
    </row>
    <row r="9" spans="1:27" ht="13.5" thickBot="1">
      <c r="A9" s="8" t="s">
        <v>35</v>
      </c>
      <c r="B9" s="9" t="s">
        <v>1</v>
      </c>
      <c r="C9" s="12" t="s">
        <v>14</v>
      </c>
      <c r="D9" s="80">
        <v>0</v>
      </c>
      <c r="E9" s="76">
        <v>2</v>
      </c>
      <c r="F9" s="384" t="s">
        <v>24</v>
      </c>
      <c r="G9" s="21">
        <v>4</v>
      </c>
      <c r="H9" s="381" t="s">
        <v>35</v>
      </c>
      <c r="I9" s="2">
        <v>0</v>
      </c>
      <c r="J9" s="660" t="s">
        <v>2</v>
      </c>
      <c r="K9" s="220" t="s">
        <v>5</v>
      </c>
      <c r="L9" s="220" t="s">
        <v>6</v>
      </c>
      <c r="M9" s="220" t="s">
        <v>7</v>
      </c>
      <c r="N9" s="220" t="s">
        <v>8</v>
      </c>
      <c r="O9" s="220" t="s">
        <v>9</v>
      </c>
      <c r="P9" s="220" t="s">
        <v>10</v>
      </c>
      <c r="Q9" s="220" t="s">
        <v>11</v>
      </c>
      <c r="R9" s="34"/>
      <c r="S9" s="22"/>
      <c r="T9" s="22"/>
      <c r="U9" s="22"/>
      <c r="V9" s="22"/>
      <c r="W9" s="22"/>
      <c r="X9" s="22"/>
      <c r="Y9" s="22"/>
      <c r="Z9" s="22"/>
      <c r="AA9" s="22"/>
    </row>
    <row r="10" spans="1:27" ht="13.5" thickBot="1">
      <c r="A10" s="83" t="s">
        <v>23</v>
      </c>
      <c r="B10" s="9" t="s">
        <v>1</v>
      </c>
      <c r="C10" s="12" t="s">
        <v>26</v>
      </c>
      <c r="D10" s="89">
        <v>2</v>
      </c>
      <c r="E10" s="76">
        <v>0</v>
      </c>
      <c r="F10" s="385" t="s">
        <v>15</v>
      </c>
      <c r="G10" s="42">
        <v>3</v>
      </c>
      <c r="H10" s="73"/>
      <c r="I10" s="74"/>
      <c r="J10" s="690" t="s">
        <v>15</v>
      </c>
      <c r="K10" s="691">
        <v>20</v>
      </c>
      <c r="L10" s="692">
        <v>6</v>
      </c>
      <c r="M10" s="692">
        <v>2</v>
      </c>
      <c r="N10" s="692">
        <v>2</v>
      </c>
      <c r="O10" s="692">
        <v>19</v>
      </c>
      <c r="P10" s="692">
        <v>14</v>
      </c>
      <c r="Q10" s="692">
        <v>5</v>
      </c>
      <c r="R10" s="41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3.5" thickBot="1">
      <c r="A11" s="910" t="s">
        <v>590</v>
      </c>
      <c r="B11" s="911"/>
      <c r="C11" s="911"/>
      <c r="D11" s="936"/>
      <c r="E11" s="937"/>
      <c r="F11" s="914" t="s">
        <v>593</v>
      </c>
      <c r="G11" s="915"/>
      <c r="H11" s="915"/>
      <c r="I11" s="935"/>
      <c r="J11" s="684" t="s">
        <v>14</v>
      </c>
      <c r="K11" s="686">
        <v>19</v>
      </c>
      <c r="L11" s="688">
        <v>6</v>
      </c>
      <c r="M11" s="688">
        <v>1</v>
      </c>
      <c r="N11" s="688">
        <v>3</v>
      </c>
      <c r="O11" s="688">
        <v>20</v>
      </c>
      <c r="P11" s="688">
        <v>17</v>
      </c>
      <c r="Q11" s="688">
        <v>3</v>
      </c>
      <c r="R11" s="24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3.5" thickBot="1">
      <c r="A12" s="8" t="s">
        <v>14</v>
      </c>
      <c r="B12" s="9" t="s">
        <v>1</v>
      </c>
      <c r="C12" s="12" t="s">
        <v>15</v>
      </c>
      <c r="D12" s="79">
        <v>1</v>
      </c>
      <c r="E12" s="78">
        <v>1</v>
      </c>
      <c r="F12" s="424" t="s">
        <v>24</v>
      </c>
      <c r="G12" s="20">
        <v>7</v>
      </c>
      <c r="H12" s="385" t="s">
        <v>15</v>
      </c>
      <c r="I12" s="23">
        <v>4</v>
      </c>
      <c r="J12" s="663" t="s">
        <v>26</v>
      </c>
      <c r="K12" s="661">
        <v>18</v>
      </c>
      <c r="L12" s="347">
        <v>6</v>
      </c>
      <c r="M12" s="347"/>
      <c r="N12" s="347">
        <v>4</v>
      </c>
      <c r="O12" s="347">
        <v>21</v>
      </c>
      <c r="P12" s="347">
        <v>20</v>
      </c>
      <c r="Q12" s="347">
        <v>1</v>
      </c>
      <c r="R12" s="41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3.5" thickBot="1">
      <c r="A13" s="8" t="s">
        <v>26</v>
      </c>
      <c r="B13" s="9" t="s">
        <v>1</v>
      </c>
      <c r="C13" s="12" t="s">
        <v>35</v>
      </c>
      <c r="D13" s="80">
        <v>3</v>
      </c>
      <c r="E13" s="76">
        <v>1</v>
      </c>
      <c r="F13" s="423" t="s">
        <v>14</v>
      </c>
      <c r="G13" s="25">
        <v>7</v>
      </c>
      <c r="H13" s="381" t="s">
        <v>35</v>
      </c>
      <c r="I13" s="71">
        <v>0</v>
      </c>
      <c r="J13" s="685" t="s">
        <v>24</v>
      </c>
      <c r="K13" s="687">
        <v>11</v>
      </c>
      <c r="L13" s="689">
        <v>3</v>
      </c>
      <c r="M13" s="689">
        <v>2</v>
      </c>
      <c r="N13" s="689">
        <v>5</v>
      </c>
      <c r="O13" s="689">
        <v>22</v>
      </c>
      <c r="P13" s="689">
        <v>22</v>
      </c>
      <c r="Q13" s="689">
        <v>0</v>
      </c>
      <c r="R13" s="41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3.5" thickBot="1">
      <c r="A14" s="8" t="s">
        <v>24</v>
      </c>
      <c r="B14" s="9" t="s">
        <v>1</v>
      </c>
      <c r="C14" s="82" t="s">
        <v>25</v>
      </c>
      <c r="D14" s="80">
        <v>4</v>
      </c>
      <c r="E14" s="88">
        <v>3</v>
      </c>
      <c r="F14" s="422" t="s">
        <v>26</v>
      </c>
      <c r="G14" s="13">
        <v>4</v>
      </c>
      <c r="H14" s="73"/>
      <c r="I14" s="74"/>
      <c r="J14" s="328" t="s">
        <v>35</v>
      </c>
      <c r="K14" s="329">
        <v>10</v>
      </c>
      <c r="L14" s="330">
        <v>3</v>
      </c>
      <c r="M14" s="330">
        <v>1</v>
      </c>
      <c r="N14" s="330">
        <v>6</v>
      </c>
      <c r="O14" s="330">
        <v>11</v>
      </c>
      <c r="P14" s="330">
        <v>15</v>
      </c>
      <c r="Q14" s="330">
        <v>-4</v>
      </c>
      <c r="R14" s="39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3.5" thickBot="1">
      <c r="A15" s="910" t="s">
        <v>589</v>
      </c>
      <c r="B15" s="911"/>
      <c r="C15" s="911"/>
      <c r="D15" s="912"/>
      <c r="E15" s="913"/>
      <c r="F15" s="914" t="s">
        <v>593</v>
      </c>
      <c r="G15" s="915"/>
      <c r="H15" s="915"/>
      <c r="I15" s="935"/>
      <c r="J15" s="27"/>
      <c r="K15" s="26"/>
      <c r="L15" s="24"/>
      <c r="M15" s="24"/>
      <c r="N15" s="24"/>
      <c r="O15" s="24"/>
      <c r="P15" s="24"/>
      <c r="Q15" s="24"/>
      <c r="R15" s="24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3.5" thickBot="1">
      <c r="A16" s="8" t="s">
        <v>15</v>
      </c>
      <c r="B16" s="9" t="s">
        <v>1</v>
      </c>
      <c r="C16" s="12" t="s">
        <v>26</v>
      </c>
      <c r="D16" s="79">
        <v>3</v>
      </c>
      <c r="E16" s="78">
        <v>0</v>
      </c>
      <c r="F16" s="447" t="s">
        <v>14</v>
      </c>
      <c r="G16" s="20">
        <v>10</v>
      </c>
      <c r="H16" s="382" t="s">
        <v>26</v>
      </c>
      <c r="I16" s="2">
        <v>4</v>
      </c>
      <c r="J16" s="953" t="s">
        <v>568</v>
      </c>
      <c r="K16" s="954"/>
      <c r="L16" s="954"/>
      <c r="M16" s="954"/>
      <c r="N16" s="954"/>
      <c r="O16" s="954"/>
      <c r="P16" s="954"/>
      <c r="Q16" s="955"/>
      <c r="R16" s="24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3.5" thickBot="1">
      <c r="A17" s="8" t="s">
        <v>14</v>
      </c>
      <c r="B17" s="9" t="s">
        <v>1</v>
      </c>
      <c r="C17" s="12" t="s">
        <v>24</v>
      </c>
      <c r="D17" s="80">
        <v>4</v>
      </c>
      <c r="E17" s="76">
        <v>2</v>
      </c>
      <c r="F17" s="424" t="s">
        <v>24</v>
      </c>
      <c r="G17" s="21">
        <v>7</v>
      </c>
      <c r="H17" s="381" t="s">
        <v>35</v>
      </c>
      <c r="I17" s="2">
        <v>0</v>
      </c>
      <c r="J17" s="660" t="s">
        <v>2</v>
      </c>
      <c r="K17" s="220" t="s">
        <v>5</v>
      </c>
      <c r="L17" s="220" t="s">
        <v>6</v>
      </c>
      <c r="M17" s="220" t="s">
        <v>7</v>
      </c>
      <c r="N17" s="220" t="s">
        <v>8</v>
      </c>
      <c r="O17" s="220" t="s">
        <v>9</v>
      </c>
      <c r="P17" s="220" t="s">
        <v>10</v>
      </c>
      <c r="Q17" s="220" t="s">
        <v>11</v>
      </c>
      <c r="R17" s="24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3.5" thickBot="1">
      <c r="A18" s="8" t="s">
        <v>35</v>
      </c>
      <c r="B18" s="9" t="s">
        <v>1</v>
      </c>
      <c r="C18" s="82" t="s">
        <v>18</v>
      </c>
      <c r="D18" s="80">
        <v>0</v>
      </c>
      <c r="E18" s="88">
        <v>1</v>
      </c>
      <c r="F18" s="385" t="s">
        <v>15</v>
      </c>
      <c r="G18" s="21">
        <v>7</v>
      </c>
      <c r="H18" s="73"/>
      <c r="I18" s="74"/>
      <c r="J18" s="693" t="s">
        <v>24</v>
      </c>
      <c r="K18" s="694">
        <v>19</v>
      </c>
      <c r="L18" s="695">
        <v>6</v>
      </c>
      <c r="M18" s="695">
        <v>1</v>
      </c>
      <c r="N18" s="695">
        <v>3</v>
      </c>
      <c r="O18" s="695">
        <v>22</v>
      </c>
      <c r="P18" s="695">
        <v>17</v>
      </c>
      <c r="Q18" s="695">
        <v>5</v>
      </c>
      <c r="R18" s="24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3.5" thickBot="1">
      <c r="A19" s="910" t="s">
        <v>588</v>
      </c>
      <c r="B19" s="911"/>
      <c r="C19" s="911"/>
      <c r="D19" s="912"/>
      <c r="E19" s="913"/>
      <c r="F19" s="914" t="s">
        <v>593</v>
      </c>
      <c r="G19" s="915"/>
      <c r="H19" s="915"/>
      <c r="I19" s="935"/>
      <c r="J19" s="684" t="s">
        <v>14</v>
      </c>
      <c r="K19" s="686">
        <v>19</v>
      </c>
      <c r="L19" s="688">
        <v>6</v>
      </c>
      <c r="M19" s="688">
        <v>1</v>
      </c>
      <c r="N19" s="688">
        <v>3</v>
      </c>
      <c r="O19" s="688">
        <v>18</v>
      </c>
      <c r="P19" s="688">
        <v>16</v>
      </c>
      <c r="Q19" s="688">
        <v>2</v>
      </c>
      <c r="R19" s="5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3.5" thickBot="1">
      <c r="A20" s="8" t="s">
        <v>26</v>
      </c>
      <c r="B20" s="9" t="s">
        <v>1</v>
      </c>
      <c r="C20" s="12" t="s">
        <v>14</v>
      </c>
      <c r="D20" s="79">
        <v>3</v>
      </c>
      <c r="E20" s="78">
        <v>1</v>
      </c>
      <c r="F20" s="465" t="s">
        <v>24</v>
      </c>
      <c r="G20" s="20">
        <v>10</v>
      </c>
      <c r="H20" s="382" t="s">
        <v>26</v>
      </c>
      <c r="I20" s="2">
        <v>7</v>
      </c>
      <c r="J20" s="663" t="s">
        <v>26</v>
      </c>
      <c r="K20" s="661">
        <v>16</v>
      </c>
      <c r="L20" s="347">
        <v>5</v>
      </c>
      <c r="M20" s="347">
        <v>1</v>
      </c>
      <c r="N20" s="347">
        <v>4</v>
      </c>
      <c r="O20" s="347">
        <v>19</v>
      </c>
      <c r="P20" s="347">
        <v>18</v>
      </c>
      <c r="Q20" s="347">
        <v>1</v>
      </c>
      <c r="R20" s="5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3.5" thickBot="1">
      <c r="A21" s="8" t="s">
        <v>24</v>
      </c>
      <c r="B21" s="9" t="s">
        <v>1</v>
      </c>
      <c r="C21" s="12" t="s">
        <v>35</v>
      </c>
      <c r="D21" s="80">
        <v>2</v>
      </c>
      <c r="E21" s="76">
        <v>1</v>
      </c>
      <c r="F21" s="466" t="s">
        <v>14</v>
      </c>
      <c r="G21" s="21">
        <v>10</v>
      </c>
      <c r="H21" s="381" t="s">
        <v>35</v>
      </c>
      <c r="I21" s="2">
        <v>0</v>
      </c>
      <c r="J21" s="325" t="s">
        <v>15</v>
      </c>
      <c r="K21" s="326">
        <v>15</v>
      </c>
      <c r="L21" s="327">
        <v>4</v>
      </c>
      <c r="M21" s="327">
        <v>3</v>
      </c>
      <c r="N21" s="327">
        <v>3</v>
      </c>
      <c r="O21" s="327">
        <v>18</v>
      </c>
      <c r="P21" s="327">
        <v>15</v>
      </c>
      <c r="Q21" s="327">
        <v>3</v>
      </c>
      <c r="R21" s="5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3.5" thickBot="1">
      <c r="A22" s="8" t="s">
        <v>15</v>
      </c>
      <c r="B22" s="9" t="s">
        <v>1</v>
      </c>
      <c r="C22" s="82" t="s">
        <v>16</v>
      </c>
      <c r="D22" s="80">
        <v>2</v>
      </c>
      <c r="E22" s="88">
        <v>2</v>
      </c>
      <c r="F22" s="385" t="s">
        <v>15</v>
      </c>
      <c r="G22" s="21">
        <v>8</v>
      </c>
      <c r="H22" s="73"/>
      <c r="I22" s="74"/>
      <c r="J22" s="328" t="s">
        <v>35</v>
      </c>
      <c r="K22" s="329">
        <v>10</v>
      </c>
      <c r="L22" s="330">
        <v>3</v>
      </c>
      <c r="M22" s="330">
        <v>1</v>
      </c>
      <c r="N22" s="330">
        <v>6</v>
      </c>
      <c r="O22" s="330">
        <v>10</v>
      </c>
      <c r="P22" s="330">
        <v>16</v>
      </c>
      <c r="Q22" s="330">
        <v>-6</v>
      </c>
      <c r="R22" s="5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5" thickBot="1">
      <c r="A23" s="932" t="s">
        <v>569</v>
      </c>
      <c r="B23" s="933"/>
      <c r="C23" s="933"/>
      <c r="D23" s="933"/>
      <c r="E23" s="933"/>
      <c r="F23" s="933"/>
      <c r="G23" s="933"/>
      <c r="H23" s="933"/>
      <c r="I23" s="934"/>
      <c r="J23" s="1"/>
      <c r="K23" s="5"/>
      <c r="L23" s="5"/>
      <c r="M23" s="5"/>
      <c r="N23" s="5"/>
      <c r="O23" s="5"/>
      <c r="P23" s="5"/>
      <c r="Q23" s="5"/>
      <c r="R23" s="5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3.5" thickBot="1">
      <c r="A24" s="910" t="s">
        <v>587</v>
      </c>
      <c r="B24" s="911"/>
      <c r="C24" s="911"/>
      <c r="D24" s="912"/>
      <c r="E24" s="913"/>
      <c r="F24" s="914" t="s">
        <v>593</v>
      </c>
      <c r="G24" s="915"/>
      <c r="H24" s="915"/>
      <c r="I24" s="935"/>
      <c r="J24" s="1"/>
      <c r="K24" s="5"/>
      <c r="L24" s="5"/>
      <c r="M24" s="5"/>
      <c r="N24" s="5"/>
      <c r="O24" s="5"/>
      <c r="P24" s="5"/>
      <c r="Q24" s="5"/>
      <c r="R24" s="5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3.5" thickBot="1">
      <c r="A25" s="8" t="s">
        <v>35</v>
      </c>
      <c r="B25" s="9" t="s">
        <v>1</v>
      </c>
      <c r="C25" s="12" t="s">
        <v>15</v>
      </c>
      <c r="D25" s="79">
        <v>1</v>
      </c>
      <c r="E25" s="78">
        <v>1</v>
      </c>
      <c r="F25" s="447" t="s">
        <v>14</v>
      </c>
      <c r="G25" s="10">
        <v>13</v>
      </c>
      <c r="H25" s="382" t="s">
        <v>26</v>
      </c>
      <c r="I25" s="2">
        <v>8</v>
      </c>
      <c r="J25" s="1"/>
      <c r="K25" s="5"/>
      <c r="L25" s="5"/>
      <c r="M25" s="5"/>
      <c r="N25" s="5"/>
      <c r="O25" s="5"/>
      <c r="P25" s="5"/>
      <c r="Q25" s="5"/>
      <c r="R25" s="5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3.5" thickBot="1">
      <c r="A26" s="8" t="s">
        <v>24</v>
      </c>
      <c r="B26" s="9" t="s">
        <v>1</v>
      </c>
      <c r="C26" s="12" t="s">
        <v>26</v>
      </c>
      <c r="D26" s="80">
        <v>1</v>
      </c>
      <c r="E26" s="76">
        <v>1</v>
      </c>
      <c r="F26" s="472" t="s">
        <v>24</v>
      </c>
      <c r="G26" s="2">
        <v>11</v>
      </c>
      <c r="H26" s="381" t="s">
        <v>35</v>
      </c>
      <c r="I26" s="2">
        <v>1</v>
      </c>
      <c r="J26" s="1"/>
      <c r="K26" s="5"/>
      <c r="L26" s="5"/>
      <c r="M26" s="5"/>
      <c r="N26" s="5"/>
      <c r="O26" s="5"/>
      <c r="P26" s="5"/>
      <c r="Q26" s="5"/>
      <c r="R26" s="5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3.5" thickBot="1">
      <c r="A27" s="83" t="s">
        <v>17</v>
      </c>
      <c r="B27" s="9" t="s">
        <v>1</v>
      </c>
      <c r="C27" s="12" t="s">
        <v>14</v>
      </c>
      <c r="D27" s="89">
        <v>1</v>
      </c>
      <c r="E27" s="76">
        <v>3</v>
      </c>
      <c r="F27" s="487" t="s">
        <v>15</v>
      </c>
      <c r="G27" s="2">
        <v>9</v>
      </c>
      <c r="H27" s="73"/>
      <c r="I27" s="7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3.5" thickBot="1">
      <c r="A28" s="910" t="s">
        <v>586</v>
      </c>
      <c r="B28" s="911"/>
      <c r="C28" s="911"/>
      <c r="D28" s="912"/>
      <c r="E28" s="913"/>
      <c r="F28" s="914" t="s">
        <v>593</v>
      </c>
      <c r="G28" s="915"/>
      <c r="H28" s="915"/>
      <c r="I28" s="93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3.5" thickBot="1">
      <c r="A29" s="8" t="s">
        <v>15</v>
      </c>
      <c r="B29" s="9" t="s">
        <v>1</v>
      </c>
      <c r="C29" s="12" t="s">
        <v>24</v>
      </c>
      <c r="D29" s="79">
        <v>1</v>
      </c>
      <c r="E29" s="78">
        <v>0</v>
      </c>
      <c r="F29" s="447" t="s">
        <v>14</v>
      </c>
      <c r="G29" s="10">
        <v>16</v>
      </c>
      <c r="H29" s="382" t="s">
        <v>26</v>
      </c>
      <c r="I29" s="2">
        <v>11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3.5" thickBot="1">
      <c r="A30" s="8" t="s">
        <v>14</v>
      </c>
      <c r="B30" s="9" t="s">
        <v>1</v>
      </c>
      <c r="C30" s="12" t="s">
        <v>35</v>
      </c>
      <c r="D30" s="80">
        <v>2</v>
      </c>
      <c r="E30" s="76">
        <v>1</v>
      </c>
      <c r="F30" s="556" t="s">
        <v>15</v>
      </c>
      <c r="G30" s="2">
        <v>12</v>
      </c>
      <c r="H30" s="381" t="s">
        <v>35</v>
      </c>
      <c r="I30" s="2">
        <v>1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3.5" thickBot="1">
      <c r="A31" s="8" t="s">
        <v>26</v>
      </c>
      <c r="B31" s="9" t="s">
        <v>1</v>
      </c>
      <c r="C31" s="82" t="s">
        <v>23</v>
      </c>
      <c r="D31" s="80">
        <v>2</v>
      </c>
      <c r="E31" s="88">
        <v>1</v>
      </c>
      <c r="F31" s="557" t="s">
        <v>24</v>
      </c>
      <c r="G31" s="2">
        <v>11</v>
      </c>
      <c r="H31" s="73"/>
      <c r="I31" s="74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3.5" thickBot="1">
      <c r="A32" s="910" t="s">
        <v>585</v>
      </c>
      <c r="B32" s="911"/>
      <c r="C32" s="911"/>
      <c r="D32" s="916"/>
      <c r="E32" s="917"/>
      <c r="F32" s="914" t="s">
        <v>593</v>
      </c>
      <c r="G32" s="915"/>
      <c r="H32" s="915"/>
      <c r="I32" s="935"/>
      <c r="J32" s="27"/>
      <c r="K32" s="26"/>
      <c r="L32" s="24"/>
      <c r="M32" s="24"/>
      <c r="N32" s="24"/>
      <c r="O32" s="24"/>
      <c r="P32" s="24"/>
      <c r="Q32" s="24"/>
      <c r="R32" s="24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3.5" thickBot="1">
      <c r="A33" s="8" t="s">
        <v>15</v>
      </c>
      <c r="B33" s="9" t="s">
        <v>1</v>
      </c>
      <c r="C33" s="12" t="s">
        <v>14</v>
      </c>
      <c r="D33" s="79">
        <v>4</v>
      </c>
      <c r="E33" s="78">
        <v>0</v>
      </c>
      <c r="F33" s="447" t="s">
        <v>14</v>
      </c>
      <c r="G33" s="10">
        <v>16</v>
      </c>
      <c r="H33" s="382" t="s">
        <v>26</v>
      </c>
      <c r="I33" s="2">
        <v>11</v>
      </c>
      <c r="J33" s="27"/>
      <c r="K33" s="26"/>
      <c r="L33" s="24"/>
      <c r="M33" s="24"/>
      <c r="N33" s="24"/>
      <c r="O33" s="24"/>
      <c r="P33" s="24"/>
      <c r="Q33" s="24"/>
      <c r="R33" s="24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3.5" thickBot="1">
      <c r="A34" s="8" t="s">
        <v>35</v>
      </c>
      <c r="B34" s="9" t="s">
        <v>1</v>
      </c>
      <c r="C34" s="12" t="s">
        <v>26</v>
      </c>
      <c r="D34" s="80">
        <v>3</v>
      </c>
      <c r="E34" s="76">
        <v>1</v>
      </c>
      <c r="F34" s="574" t="s">
        <v>15</v>
      </c>
      <c r="G34" s="2">
        <v>15</v>
      </c>
      <c r="H34" s="381" t="s">
        <v>35</v>
      </c>
      <c r="I34" s="2">
        <v>4</v>
      </c>
      <c r="J34" s="27"/>
      <c r="K34" s="26"/>
      <c r="L34" s="24"/>
      <c r="M34" s="24"/>
      <c r="N34" s="24"/>
      <c r="O34" s="24"/>
      <c r="P34" s="24"/>
      <c r="Q34" s="24"/>
      <c r="R34" s="24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3.5" thickBot="1">
      <c r="A35" s="83" t="s">
        <v>25</v>
      </c>
      <c r="B35" s="9" t="s">
        <v>1</v>
      </c>
      <c r="C35" s="12" t="s">
        <v>24</v>
      </c>
      <c r="D35" s="89">
        <v>1</v>
      </c>
      <c r="E35" s="76">
        <v>2</v>
      </c>
      <c r="F35" s="557" t="s">
        <v>24</v>
      </c>
      <c r="G35" s="13">
        <v>14</v>
      </c>
      <c r="H35" s="73"/>
      <c r="I35" s="74"/>
      <c r="J35" s="27"/>
      <c r="K35" s="26"/>
      <c r="L35" s="24"/>
      <c r="M35" s="24"/>
      <c r="N35" s="24"/>
      <c r="O35" s="24"/>
      <c r="P35" s="24"/>
      <c r="Q35" s="24"/>
      <c r="R35" s="24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3.5" thickBot="1">
      <c r="A36" s="910" t="s">
        <v>584</v>
      </c>
      <c r="B36" s="911"/>
      <c r="C36" s="911"/>
      <c r="D36" s="916"/>
      <c r="E36" s="917"/>
      <c r="F36" s="914" t="s">
        <v>593</v>
      </c>
      <c r="G36" s="915"/>
      <c r="H36" s="915"/>
      <c r="I36" s="935"/>
      <c r="J36" s="32"/>
      <c r="K36" s="33"/>
      <c r="L36" s="34"/>
      <c r="M36" s="34"/>
      <c r="N36" s="34"/>
      <c r="O36" s="34"/>
      <c r="P36" s="34"/>
      <c r="Q36" s="34"/>
      <c r="R36" s="39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3.5" thickBot="1">
      <c r="A37" s="8" t="s">
        <v>26</v>
      </c>
      <c r="B37" s="9" t="s">
        <v>1</v>
      </c>
      <c r="C37" s="12" t="s">
        <v>15</v>
      </c>
      <c r="D37" s="79">
        <v>2</v>
      </c>
      <c r="E37" s="78">
        <v>0</v>
      </c>
      <c r="F37" s="465" t="s">
        <v>24</v>
      </c>
      <c r="G37" s="20">
        <v>17</v>
      </c>
      <c r="H37" s="382" t="s">
        <v>26</v>
      </c>
      <c r="I37" s="2">
        <v>14</v>
      </c>
      <c r="J37" s="22"/>
      <c r="K37" s="22"/>
      <c r="L37" s="22"/>
      <c r="M37" s="22"/>
      <c r="N37" s="22"/>
      <c r="O37" s="22"/>
      <c r="P37" s="22"/>
      <c r="Q37" s="22"/>
      <c r="R37" s="25"/>
      <c r="S37" s="25"/>
      <c r="T37" s="22"/>
      <c r="U37" s="22"/>
      <c r="V37" s="22"/>
      <c r="W37" s="22"/>
      <c r="X37" s="22"/>
      <c r="Y37" s="22"/>
      <c r="Z37" s="22"/>
      <c r="AA37" s="22"/>
    </row>
    <row r="38" spans="1:27" ht="13.5" thickBot="1">
      <c r="A38" s="8" t="s">
        <v>24</v>
      </c>
      <c r="B38" s="9" t="s">
        <v>1</v>
      </c>
      <c r="C38" s="12" t="s">
        <v>14</v>
      </c>
      <c r="D38" s="80">
        <v>2</v>
      </c>
      <c r="E38" s="76">
        <v>0</v>
      </c>
      <c r="F38" s="604" t="s">
        <v>14</v>
      </c>
      <c r="G38" s="21">
        <v>16</v>
      </c>
      <c r="H38" s="381" t="s">
        <v>35</v>
      </c>
      <c r="I38" s="2">
        <v>7</v>
      </c>
      <c r="J38" s="22"/>
      <c r="K38" s="22"/>
      <c r="L38" s="22"/>
      <c r="M38" s="22"/>
      <c r="N38" s="22"/>
      <c r="O38" s="22"/>
      <c r="P38" s="22"/>
      <c r="Q38" s="22"/>
      <c r="R38" s="24"/>
      <c r="S38" s="24"/>
      <c r="T38" s="22"/>
      <c r="U38" s="22"/>
      <c r="V38" s="22"/>
      <c r="W38" s="22"/>
      <c r="X38" s="22"/>
      <c r="Y38" s="22"/>
      <c r="Z38" s="22"/>
      <c r="AA38" s="22"/>
    </row>
    <row r="39" spans="1:27" ht="13.5" thickBot="1">
      <c r="A39" s="83" t="s">
        <v>18</v>
      </c>
      <c r="B39" s="9" t="s">
        <v>1</v>
      </c>
      <c r="C39" s="12" t="s">
        <v>35</v>
      </c>
      <c r="D39" s="89">
        <v>2</v>
      </c>
      <c r="E39" s="76">
        <v>3</v>
      </c>
      <c r="F39" s="605" t="s">
        <v>15</v>
      </c>
      <c r="G39" s="42">
        <v>15</v>
      </c>
      <c r="H39" s="73"/>
      <c r="I39" s="74"/>
      <c r="J39" s="22"/>
      <c r="K39" s="22"/>
      <c r="L39" s="22"/>
      <c r="M39" s="22"/>
      <c r="N39" s="22"/>
      <c r="O39" s="22"/>
      <c r="P39" s="22"/>
      <c r="Q39" s="22"/>
      <c r="R39" s="24"/>
      <c r="S39" s="24"/>
      <c r="T39" s="22"/>
      <c r="U39" s="22"/>
      <c r="V39" s="22"/>
      <c r="W39" s="22"/>
      <c r="X39" s="22"/>
      <c r="Y39" s="22"/>
      <c r="Z39" s="22"/>
      <c r="AA39" s="22"/>
    </row>
    <row r="40" spans="1:27" ht="13.5" thickBot="1">
      <c r="A40" s="910" t="s">
        <v>583</v>
      </c>
      <c r="B40" s="911"/>
      <c r="C40" s="911"/>
      <c r="D40" s="912"/>
      <c r="E40" s="913"/>
      <c r="F40" s="914" t="s">
        <v>593</v>
      </c>
      <c r="G40" s="915"/>
      <c r="H40" s="915"/>
      <c r="I40" s="935"/>
      <c r="J40" s="27"/>
      <c r="K40" s="26"/>
      <c r="L40" s="24"/>
      <c r="M40" s="24"/>
      <c r="N40" s="24"/>
      <c r="O40" s="24"/>
      <c r="P40" s="24"/>
      <c r="Q40" s="24"/>
      <c r="R40" s="34"/>
      <c r="S40" s="34"/>
      <c r="T40" s="22"/>
      <c r="U40" s="22"/>
      <c r="V40" s="22"/>
      <c r="W40" s="22"/>
      <c r="X40" s="22"/>
      <c r="Y40" s="22"/>
      <c r="Z40" s="22"/>
      <c r="AA40" s="22"/>
    </row>
    <row r="41" spans="1:27" ht="13.5" thickBot="1">
      <c r="A41" s="8" t="s">
        <v>14</v>
      </c>
      <c r="B41" s="9" t="s">
        <v>1</v>
      </c>
      <c r="C41" s="12" t="s">
        <v>26</v>
      </c>
      <c r="D41" s="79">
        <v>3</v>
      </c>
      <c r="E41" s="78">
        <v>1</v>
      </c>
      <c r="F41" s="423" t="s">
        <v>14</v>
      </c>
      <c r="G41" s="20">
        <v>19</v>
      </c>
      <c r="H41" s="382" t="s">
        <v>26</v>
      </c>
      <c r="I41" s="10">
        <v>14</v>
      </c>
      <c r="J41" s="22"/>
      <c r="K41" s="22"/>
      <c r="L41" s="22"/>
      <c r="M41" s="22"/>
      <c r="N41" s="22"/>
      <c r="O41" s="22"/>
      <c r="P41" s="22"/>
      <c r="Q41" s="22"/>
      <c r="R41" s="34"/>
      <c r="S41" s="34"/>
      <c r="T41" s="22"/>
      <c r="U41" s="22"/>
      <c r="V41" s="22"/>
      <c r="W41" s="22"/>
      <c r="X41" s="22"/>
      <c r="Y41" s="22"/>
      <c r="Z41" s="22"/>
      <c r="AA41" s="22"/>
    </row>
    <row r="42" spans="1:27" ht="13.5" thickBot="1">
      <c r="A42" s="8" t="s">
        <v>35</v>
      </c>
      <c r="B42" s="9" t="s">
        <v>1</v>
      </c>
      <c r="C42" s="12" t="s">
        <v>24</v>
      </c>
      <c r="D42" s="80">
        <v>1</v>
      </c>
      <c r="E42" s="76">
        <v>0</v>
      </c>
      <c r="F42" s="618" t="s">
        <v>15</v>
      </c>
      <c r="G42" s="21">
        <v>18</v>
      </c>
      <c r="H42" s="381" t="s">
        <v>35</v>
      </c>
      <c r="I42" s="2">
        <v>10</v>
      </c>
      <c r="J42" s="22"/>
      <c r="K42" s="22"/>
      <c r="L42" s="22"/>
      <c r="M42" s="22"/>
      <c r="N42" s="22"/>
      <c r="O42" s="22"/>
      <c r="P42" s="22"/>
      <c r="Q42" s="22"/>
      <c r="R42" s="34"/>
      <c r="S42" s="34"/>
      <c r="T42" s="22"/>
      <c r="U42" s="22"/>
      <c r="V42" s="22"/>
      <c r="W42" s="22"/>
      <c r="X42" s="22"/>
      <c r="Y42" s="22"/>
      <c r="Z42" s="22"/>
      <c r="AA42" s="22"/>
    </row>
    <row r="43" spans="1:27" ht="13.5" thickBot="1">
      <c r="A43" s="103" t="s">
        <v>16</v>
      </c>
      <c r="B43" s="9" t="s">
        <v>1</v>
      </c>
      <c r="C43" s="12" t="s">
        <v>15</v>
      </c>
      <c r="D43" s="80">
        <v>2</v>
      </c>
      <c r="E43" s="88">
        <v>3</v>
      </c>
      <c r="F43" s="557" t="s">
        <v>24</v>
      </c>
      <c r="G43" s="42">
        <v>17</v>
      </c>
      <c r="H43" s="73"/>
      <c r="I43" s="74"/>
      <c r="J43" s="22"/>
      <c r="K43" s="22"/>
      <c r="L43" s="22"/>
      <c r="M43" s="22"/>
      <c r="N43" s="22"/>
      <c r="O43" s="22"/>
      <c r="P43" s="22"/>
      <c r="Q43" s="22"/>
      <c r="R43" s="55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3.5" thickBot="1">
      <c r="A44" s="81"/>
      <c r="B44" s="7"/>
      <c r="C44" s="11"/>
      <c r="D44" s="28"/>
      <c r="E44" s="28"/>
      <c r="F44" s="27"/>
      <c r="G44" s="25"/>
      <c r="H44" s="27"/>
      <c r="I44" s="25"/>
      <c r="J44" s="27"/>
      <c r="K44" s="26"/>
      <c r="L44" s="24"/>
      <c r="M44" s="24"/>
      <c r="N44" s="24"/>
      <c r="O44" s="24"/>
      <c r="P44" s="24"/>
      <c r="Q44" s="24"/>
      <c r="R44" s="55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5" thickBot="1">
      <c r="A45" s="932" t="s">
        <v>571</v>
      </c>
      <c r="B45" s="933"/>
      <c r="C45" s="933"/>
      <c r="D45" s="933"/>
      <c r="E45" s="933"/>
      <c r="F45" s="933"/>
      <c r="G45" s="933"/>
      <c r="H45" s="933"/>
      <c r="I45" s="934"/>
      <c r="J45" s="220" t="s">
        <v>2</v>
      </c>
      <c r="K45" s="220" t="s">
        <v>5</v>
      </c>
      <c r="L45" s="220" t="s">
        <v>6</v>
      </c>
      <c r="M45" s="220" t="s">
        <v>7</v>
      </c>
      <c r="N45" s="220" t="s">
        <v>8</v>
      </c>
      <c r="O45" s="220" t="s">
        <v>9</v>
      </c>
      <c r="P45" s="220" t="s">
        <v>10</v>
      </c>
      <c r="Q45" s="220" t="s">
        <v>11</v>
      </c>
      <c r="R45" s="55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 customHeight="1" thickBot="1">
      <c r="A46" s="932" t="s">
        <v>566</v>
      </c>
      <c r="B46" s="933"/>
      <c r="C46" s="933"/>
      <c r="D46" s="933"/>
      <c r="E46" s="933"/>
      <c r="F46" s="933"/>
      <c r="G46" s="933"/>
      <c r="H46" s="933"/>
      <c r="I46" s="934"/>
      <c r="J46" s="449" t="s">
        <v>18</v>
      </c>
      <c r="K46" s="450">
        <v>15</v>
      </c>
      <c r="L46" s="338">
        <v>4</v>
      </c>
      <c r="M46" s="338">
        <v>3</v>
      </c>
      <c r="N46" s="338">
        <v>3</v>
      </c>
      <c r="O46" s="338">
        <v>19</v>
      </c>
      <c r="P46" s="338">
        <v>17</v>
      </c>
      <c r="Q46" s="338">
        <v>2</v>
      </c>
      <c r="R46" s="55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3.5" thickBot="1">
      <c r="A47" s="910" t="s">
        <v>592</v>
      </c>
      <c r="B47" s="911"/>
      <c r="C47" s="911"/>
      <c r="D47" s="916"/>
      <c r="E47" s="917"/>
      <c r="F47" s="914" t="s">
        <v>593</v>
      </c>
      <c r="G47" s="915"/>
      <c r="H47" s="915"/>
      <c r="I47" s="935"/>
      <c r="J47" s="335" t="s">
        <v>16</v>
      </c>
      <c r="K47" s="336">
        <v>14</v>
      </c>
      <c r="L47" s="337">
        <v>4</v>
      </c>
      <c r="M47" s="337">
        <v>2</v>
      </c>
      <c r="N47" s="337">
        <v>4</v>
      </c>
      <c r="O47" s="337">
        <v>18</v>
      </c>
      <c r="P47" s="337">
        <v>15</v>
      </c>
      <c r="Q47" s="337">
        <v>3</v>
      </c>
      <c r="R47" s="55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3.5" thickBot="1">
      <c r="A48" s="8" t="s">
        <v>16</v>
      </c>
      <c r="B48" s="9" t="s">
        <v>1</v>
      </c>
      <c r="C48" s="12" t="s">
        <v>23</v>
      </c>
      <c r="D48" s="79">
        <v>0</v>
      </c>
      <c r="E48" s="78">
        <v>1</v>
      </c>
      <c r="F48" s="474" t="s">
        <v>23</v>
      </c>
      <c r="G48" s="23">
        <v>3</v>
      </c>
      <c r="H48" s="332" t="s">
        <v>16</v>
      </c>
      <c r="I48" s="23">
        <v>0</v>
      </c>
      <c r="J48" s="474" t="s">
        <v>23</v>
      </c>
      <c r="K48" s="476">
        <v>14</v>
      </c>
      <c r="L48" s="405">
        <v>4</v>
      </c>
      <c r="M48" s="405">
        <v>2</v>
      </c>
      <c r="N48" s="405">
        <v>4</v>
      </c>
      <c r="O48" s="405">
        <v>11</v>
      </c>
      <c r="P48" s="405">
        <v>12</v>
      </c>
      <c r="Q48" s="405">
        <v>-1</v>
      </c>
      <c r="R48" s="55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3.5" thickBot="1">
      <c r="A49" s="8" t="s">
        <v>18</v>
      </c>
      <c r="B49" s="9" t="s">
        <v>1</v>
      </c>
      <c r="C49" s="12" t="s">
        <v>25</v>
      </c>
      <c r="D49" s="80">
        <v>1</v>
      </c>
      <c r="E49" s="76">
        <v>1</v>
      </c>
      <c r="F49" s="333" t="s">
        <v>25</v>
      </c>
      <c r="G49" s="71">
        <v>1</v>
      </c>
      <c r="H49" s="331" t="s">
        <v>17</v>
      </c>
      <c r="I49" s="71">
        <v>0</v>
      </c>
      <c r="J49" s="473" t="s">
        <v>25</v>
      </c>
      <c r="K49" s="475">
        <v>13</v>
      </c>
      <c r="L49" s="477">
        <v>4</v>
      </c>
      <c r="M49" s="477">
        <v>1</v>
      </c>
      <c r="N49" s="477">
        <v>5</v>
      </c>
      <c r="O49" s="477">
        <v>20</v>
      </c>
      <c r="P49" s="477">
        <v>20</v>
      </c>
      <c r="Q49" s="477">
        <v>0</v>
      </c>
      <c r="R49" s="55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3.5" thickBot="1">
      <c r="A50" s="83" t="s">
        <v>14</v>
      </c>
      <c r="B50" s="9" t="s">
        <v>1</v>
      </c>
      <c r="C50" s="12" t="s">
        <v>17</v>
      </c>
      <c r="D50" s="89">
        <v>3</v>
      </c>
      <c r="E50" s="76">
        <v>1</v>
      </c>
      <c r="F50" s="334" t="s">
        <v>18</v>
      </c>
      <c r="G50" s="90">
        <v>1</v>
      </c>
      <c r="H50" s="91"/>
      <c r="I50" s="77"/>
      <c r="J50" s="451" t="s">
        <v>17</v>
      </c>
      <c r="K50" s="452">
        <v>6</v>
      </c>
      <c r="L50" s="453">
        <v>1</v>
      </c>
      <c r="M50" s="453">
        <v>3</v>
      </c>
      <c r="N50" s="453">
        <v>6</v>
      </c>
      <c r="O50" s="453">
        <v>13</v>
      </c>
      <c r="P50" s="453">
        <v>23</v>
      </c>
      <c r="Q50" s="453">
        <v>-10</v>
      </c>
      <c r="R50" s="55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3.5" thickBot="1">
      <c r="A51" s="910" t="s">
        <v>591</v>
      </c>
      <c r="B51" s="911"/>
      <c r="C51" s="911"/>
      <c r="D51" s="912"/>
      <c r="E51" s="913"/>
      <c r="F51" s="914" t="s">
        <v>593</v>
      </c>
      <c r="G51" s="915"/>
      <c r="H51" s="915"/>
      <c r="I51" s="935"/>
      <c r="J51" s="27"/>
      <c r="K51" s="26"/>
      <c r="L51" s="24"/>
      <c r="M51" s="24"/>
      <c r="N51" s="24"/>
      <c r="O51" s="24"/>
      <c r="P51" s="24"/>
      <c r="Q51" s="24"/>
      <c r="R51" s="55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3.5" thickBot="1">
      <c r="A52" s="8" t="s">
        <v>16</v>
      </c>
      <c r="B52" s="9" t="s">
        <v>1</v>
      </c>
      <c r="C52" s="12" t="s">
        <v>18</v>
      </c>
      <c r="D52" s="79">
        <v>2</v>
      </c>
      <c r="E52" s="78">
        <v>1</v>
      </c>
      <c r="F52" s="474" t="s">
        <v>23</v>
      </c>
      <c r="G52" s="23">
        <v>6</v>
      </c>
      <c r="H52" s="389" t="s">
        <v>18</v>
      </c>
      <c r="I52" s="664">
        <v>1</v>
      </c>
      <c r="J52" s="953" t="s">
        <v>567</v>
      </c>
      <c r="K52" s="954"/>
      <c r="L52" s="954"/>
      <c r="M52" s="954"/>
      <c r="N52" s="954"/>
      <c r="O52" s="954"/>
      <c r="P52" s="954"/>
      <c r="Q52" s="955"/>
      <c r="R52" s="55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3.5" thickBot="1">
      <c r="A53" s="8" t="s">
        <v>25</v>
      </c>
      <c r="B53" s="9" t="s">
        <v>1</v>
      </c>
      <c r="C53" s="12" t="s">
        <v>17</v>
      </c>
      <c r="D53" s="80">
        <v>6</v>
      </c>
      <c r="E53" s="76">
        <v>3</v>
      </c>
      <c r="F53" s="386" t="s">
        <v>25</v>
      </c>
      <c r="G53" s="71">
        <v>4</v>
      </c>
      <c r="H53" s="388" t="s">
        <v>17</v>
      </c>
      <c r="I53" s="665">
        <v>0</v>
      </c>
      <c r="J53" s="660" t="s">
        <v>2</v>
      </c>
      <c r="K53" s="220" t="s">
        <v>5</v>
      </c>
      <c r="L53" s="220" t="s">
        <v>6</v>
      </c>
      <c r="M53" s="220" t="s">
        <v>7</v>
      </c>
      <c r="N53" s="220" t="s">
        <v>8</v>
      </c>
      <c r="O53" s="220" t="s">
        <v>9</v>
      </c>
      <c r="P53" s="220" t="s">
        <v>10</v>
      </c>
      <c r="Q53" s="220" t="s">
        <v>11</v>
      </c>
      <c r="R53" s="55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3.5" thickBot="1">
      <c r="A54" s="8" t="s">
        <v>23</v>
      </c>
      <c r="B54" s="9" t="s">
        <v>1</v>
      </c>
      <c r="C54" s="82" t="s">
        <v>26</v>
      </c>
      <c r="D54" s="80">
        <v>2</v>
      </c>
      <c r="E54" s="88">
        <v>0</v>
      </c>
      <c r="F54" s="387" t="s">
        <v>16</v>
      </c>
      <c r="G54" s="90">
        <v>3</v>
      </c>
      <c r="H54" s="92"/>
      <c r="I54" s="666"/>
      <c r="J54" s="681" t="s">
        <v>25</v>
      </c>
      <c r="K54" s="682">
        <v>15</v>
      </c>
      <c r="L54" s="683">
        <v>4</v>
      </c>
      <c r="M54" s="683">
        <v>3</v>
      </c>
      <c r="N54" s="683">
        <v>3</v>
      </c>
      <c r="O54" s="683">
        <v>22</v>
      </c>
      <c r="P54" s="683">
        <v>18</v>
      </c>
      <c r="Q54" s="683">
        <v>4</v>
      </c>
      <c r="R54" s="55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3.5" thickBot="1">
      <c r="A55" s="910" t="s">
        <v>590</v>
      </c>
      <c r="B55" s="911"/>
      <c r="C55" s="911"/>
      <c r="D55" s="912"/>
      <c r="E55" s="913"/>
      <c r="F55" s="914" t="s">
        <v>593</v>
      </c>
      <c r="G55" s="915"/>
      <c r="H55" s="915"/>
      <c r="I55" s="935"/>
      <c r="J55" s="335" t="s">
        <v>16</v>
      </c>
      <c r="K55" s="336">
        <v>14</v>
      </c>
      <c r="L55" s="337">
        <v>3</v>
      </c>
      <c r="M55" s="337">
        <v>2</v>
      </c>
      <c r="N55" s="337">
        <v>4</v>
      </c>
      <c r="O55" s="337">
        <v>17</v>
      </c>
      <c r="P55" s="337">
        <v>14</v>
      </c>
      <c r="Q55" s="337">
        <v>3</v>
      </c>
      <c r="R55" s="55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3.5" thickBot="1">
      <c r="A56" s="8" t="s">
        <v>17</v>
      </c>
      <c r="B56" s="9" t="s">
        <v>1</v>
      </c>
      <c r="C56" s="12" t="s">
        <v>16</v>
      </c>
      <c r="D56" s="79">
        <v>1</v>
      </c>
      <c r="E56" s="78">
        <v>1</v>
      </c>
      <c r="F56" s="474" t="s">
        <v>23</v>
      </c>
      <c r="G56" s="23">
        <v>9</v>
      </c>
      <c r="H56" s="420" t="s">
        <v>17</v>
      </c>
      <c r="I56" s="25">
        <v>1</v>
      </c>
      <c r="J56" s="474" t="s">
        <v>23</v>
      </c>
      <c r="K56" s="476">
        <v>12</v>
      </c>
      <c r="L56" s="405">
        <v>3</v>
      </c>
      <c r="M56" s="405">
        <v>3</v>
      </c>
      <c r="N56" s="405">
        <v>4</v>
      </c>
      <c r="O56" s="405">
        <v>11</v>
      </c>
      <c r="P56" s="405">
        <v>12</v>
      </c>
      <c r="Q56" s="405">
        <v>-1</v>
      </c>
      <c r="R56" s="55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3.5" thickBot="1">
      <c r="A57" s="8" t="s">
        <v>23</v>
      </c>
      <c r="B57" s="9" t="s">
        <v>1</v>
      </c>
      <c r="C57" s="12" t="s">
        <v>18</v>
      </c>
      <c r="D57" s="80">
        <v>2</v>
      </c>
      <c r="E57" s="76">
        <v>1</v>
      </c>
      <c r="F57" s="417" t="s">
        <v>25</v>
      </c>
      <c r="G57" s="71">
        <v>4</v>
      </c>
      <c r="H57" s="419" t="s">
        <v>18</v>
      </c>
      <c r="I57" s="25">
        <v>1</v>
      </c>
      <c r="J57" s="679" t="s">
        <v>18</v>
      </c>
      <c r="K57" s="680">
        <v>11</v>
      </c>
      <c r="L57" s="354">
        <v>3</v>
      </c>
      <c r="M57" s="354">
        <v>2</v>
      </c>
      <c r="N57" s="354">
        <v>5</v>
      </c>
      <c r="O57" s="354">
        <v>16</v>
      </c>
      <c r="P57" s="354">
        <v>18</v>
      </c>
      <c r="Q57" s="354">
        <v>-2</v>
      </c>
      <c r="R57" s="55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3.5" thickBot="1">
      <c r="A58" s="83" t="s">
        <v>24</v>
      </c>
      <c r="B58" s="9" t="s">
        <v>1</v>
      </c>
      <c r="C58" s="12" t="s">
        <v>25</v>
      </c>
      <c r="D58" s="89">
        <v>4</v>
      </c>
      <c r="E58" s="76">
        <v>3</v>
      </c>
      <c r="F58" s="418" t="s">
        <v>16</v>
      </c>
      <c r="G58" s="90">
        <v>4</v>
      </c>
      <c r="H58" s="93"/>
      <c r="I58" s="666"/>
      <c r="J58" s="451" t="s">
        <v>17</v>
      </c>
      <c r="K58" s="452">
        <v>10</v>
      </c>
      <c r="L58" s="453">
        <v>2</v>
      </c>
      <c r="M58" s="453">
        <v>4</v>
      </c>
      <c r="N58" s="453">
        <v>3</v>
      </c>
      <c r="O58" s="453">
        <v>15</v>
      </c>
      <c r="P58" s="453">
        <v>23</v>
      </c>
      <c r="Q58" s="453">
        <v>-8</v>
      </c>
      <c r="R58" s="55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3.5" thickBot="1">
      <c r="A59" s="910" t="s">
        <v>589</v>
      </c>
      <c r="B59" s="911"/>
      <c r="C59" s="911"/>
      <c r="D59" s="912"/>
      <c r="E59" s="913"/>
      <c r="F59" s="914" t="s">
        <v>593</v>
      </c>
      <c r="G59" s="915"/>
      <c r="H59" s="915"/>
      <c r="I59" s="935"/>
      <c r="J59" s="27"/>
      <c r="K59" s="26"/>
      <c r="L59" s="24"/>
      <c r="M59" s="24"/>
      <c r="N59" s="24"/>
      <c r="O59" s="24"/>
      <c r="P59" s="24"/>
      <c r="Q59" s="24"/>
      <c r="R59" s="55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3.5" thickBot="1">
      <c r="A60" s="8" t="s">
        <v>16</v>
      </c>
      <c r="B60" s="9" t="s">
        <v>1</v>
      </c>
      <c r="C60" s="12" t="s">
        <v>25</v>
      </c>
      <c r="D60" s="79">
        <v>1</v>
      </c>
      <c r="E60" s="78">
        <v>2</v>
      </c>
      <c r="F60" s="474" t="s">
        <v>23</v>
      </c>
      <c r="G60" s="23">
        <v>10</v>
      </c>
      <c r="H60" s="448" t="s">
        <v>18</v>
      </c>
      <c r="I60" s="667">
        <v>4</v>
      </c>
      <c r="J60" s="953" t="s">
        <v>568</v>
      </c>
      <c r="K60" s="954"/>
      <c r="L60" s="954"/>
      <c r="M60" s="954"/>
      <c r="N60" s="954"/>
      <c r="O60" s="954"/>
      <c r="P60" s="954"/>
      <c r="Q60" s="955"/>
      <c r="R60" s="55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3.5" thickBot="1">
      <c r="A61" s="8" t="s">
        <v>17</v>
      </c>
      <c r="B61" s="9" t="s">
        <v>1</v>
      </c>
      <c r="C61" s="12" t="s">
        <v>23</v>
      </c>
      <c r="D61" s="80">
        <v>0</v>
      </c>
      <c r="E61" s="76">
        <v>0</v>
      </c>
      <c r="F61" s="417" t="s">
        <v>25</v>
      </c>
      <c r="G61" s="71">
        <v>7</v>
      </c>
      <c r="H61" s="420" t="s">
        <v>17</v>
      </c>
      <c r="I61" s="25">
        <v>2</v>
      </c>
      <c r="J61" s="660" t="s">
        <v>2</v>
      </c>
      <c r="K61" s="220" t="s">
        <v>5</v>
      </c>
      <c r="L61" s="220" t="s">
        <v>6</v>
      </c>
      <c r="M61" s="220" t="s">
        <v>7</v>
      </c>
      <c r="N61" s="220" t="s">
        <v>8</v>
      </c>
      <c r="O61" s="220" t="s">
        <v>9</v>
      </c>
      <c r="P61" s="220" t="s">
        <v>10</v>
      </c>
      <c r="Q61" s="220" t="s">
        <v>11</v>
      </c>
      <c r="R61" s="55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3.5" thickBot="1">
      <c r="A62" s="83" t="s">
        <v>35</v>
      </c>
      <c r="B62" s="9" t="s">
        <v>1</v>
      </c>
      <c r="C62" s="12" t="s">
        <v>18</v>
      </c>
      <c r="D62" s="89">
        <v>0</v>
      </c>
      <c r="E62" s="76">
        <v>1</v>
      </c>
      <c r="F62" s="418" t="s">
        <v>16</v>
      </c>
      <c r="G62" s="90">
        <v>4</v>
      </c>
      <c r="H62" s="93"/>
      <c r="I62" s="668"/>
      <c r="J62" s="676" t="s">
        <v>18</v>
      </c>
      <c r="K62" s="677">
        <v>18</v>
      </c>
      <c r="L62" s="678">
        <v>5</v>
      </c>
      <c r="M62" s="678">
        <v>3</v>
      </c>
      <c r="N62" s="678">
        <v>2</v>
      </c>
      <c r="O62" s="678">
        <v>20</v>
      </c>
      <c r="P62" s="678">
        <v>16</v>
      </c>
      <c r="Q62" s="678">
        <v>4</v>
      </c>
      <c r="R62" s="55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3.5" thickBot="1">
      <c r="A63" s="910" t="s">
        <v>588</v>
      </c>
      <c r="B63" s="911"/>
      <c r="C63" s="911"/>
      <c r="D63" s="912"/>
      <c r="E63" s="913"/>
      <c r="F63" s="914" t="s">
        <v>593</v>
      </c>
      <c r="G63" s="915"/>
      <c r="H63" s="915"/>
      <c r="I63" s="935"/>
      <c r="J63" s="335" t="s">
        <v>16</v>
      </c>
      <c r="K63" s="336">
        <v>14</v>
      </c>
      <c r="L63" s="337">
        <v>4</v>
      </c>
      <c r="M63" s="337">
        <v>2</v>
      </c>
      <c r="N63" s="337">
        <v>4</v>
      </c>
      <c r="O63" s="337">
        <v>17</v>
      </c>
      <c r="P63" s="337">
        <v>16</v>
      </c>
      <c r="Q63" s="337">
        <v>1</v>
      </c>
      <c r="R63" s="55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3.5" customHeight="1" thickBot="1">
      <c r="A64" s="8" t="s">
        <v>18</v>
      </c>
      <c r="B64" s="9" t="s">
        <v>1</v>
      </c>
      <c r="C64" s="12" t="s">
        <v>17</v>
      </c>
      <c r="D64" s="79">
        <v>3</v>
      </c>
      <c r="E64" s="78">
        <v>3</v>
      </c>
      <c r="F64" s="417" t="s">
        <v>25</v>
      </c>
      <c r="G64" s="23">
        <v>10</v>
      </c>
      <c r="H64" s="468" t="s">
        <v>16</v>
      </c>
      <c r="I64" s="667">
        <v>5</v>
      </c>
      <c r="J64" s="662" t="s">
        <v>25</v>
      </c>
      <c r="K64" s="435">
        <v>13</v>
      </c>
      <c r="L64" s="404">
        <v>4</v>
      </c>
      <c r="M64" s="404">
        <v>1</v>
      </c>
      <c r="N64" s="404">
        <v>5</v>
      </c>
      <c r="O64" s="404">
        <v>20</v>
      </c>
      <c r="P64" s="404">
        <v>18</v>
      </c>
      <c r="Q64" s="404">
        <v>2</v>
      </c>
      <c r="R64" s="55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3.5" thickBot="1">
      <c r="A65" s="8" t="s">
        <v>25</v>
      </c>
      <c r="B65" s="9" t="s">
        <v>1</v>
      </c>
      <c r="C65" s="12" t="s">
        <v>23</v>
      </c>
      <c r="D65" s="80">
        <v>1</v>
      </c>
      <c r="E65" s="76">
        <v>0</v>
      </c>
      <c r="F65" s="474" t="s">
        <v>23</v>
      </c>
      <c r="G65" s="71">
        <v>10</v>
      </c>
      <c r="H65" s="420" t="s">
        <v>17</v>
      </c>
      <c r="I65" s="25">
        <v>3</v>
      </c>
      <c r="J65" s="474" t="s">
        <v>23</v>
      </c>
      <c r="K65" s="674">
        <v>13</v>
      </c>
      <c r="L65" s="675">
        <v>4</v>
      </c>
      <c r="M65" s="675">
        <v>1</v>
      </c>
      <c r="N65" s="675">
        <v>5</v>
      </c>
      <c r="O65" s="675">
        <v>12</v>
      </c>
      <c r="P65" s="675">
        <v>13</v>
      </c>
      <c r="Q65" s="675">
        <v>-1</v>
      </c>
      <c r="R65" s="55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3.5" thickBot="1">
      <c r="A66" s="83" t="s">
        <v>15</v>
      </c>
      <c r="B66" s="9" t="s">
        <v>1</v>
      </c>
      <c r="C66" s="12" t="s">
        <v>16</v>
      </c>
      <c r="D66" s="89">
        <v>2</v>
      </c>
      <c r="E66" s="76">
        <v>2</v>
      </c>
      <c r="F66" s="467" t="s">
        <v>18</v>
      </c>
      <c r="G66" s="90">
        <v>5</v>
      </c>
      <c r="H66" s="93"/>
      <c r="I66" s="668"/>
      <c r="J66" s="451" t="s">
        <v>17</v>
      </c>
      <c r="K66" s="452">
        <v>5</v>
      </c>
      <c r="L66" s="453">
        <v>1</v>
      </c>
      <c r="M66" s="453">
        <v>2</v>
      </c>
      <c r="N66" s="453">
        <v>7</v>
      </c>
      <c r="O66" s="453">
        <v>12</v>
      </c>
      <c r="P66" s="453">
        <v>23</v>
      </c>
      <c r="Q66" s="453">
        <v>-11</v>
      </c>
      <c r="R66" s="55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5" thickBot="1">
      <c r="A67" s="932" t="s">
        <v>569</v>
      </c>
      <c r="B67" s="933"/>
      <c r="C67" s="933"/>
      <c r="D67" s="933"/>
      <c r="E67" s="933"/>
      <c r="F67" s="933"/>
      <c r="G67" s="933"/>
      <c r="H67" s="933"/>
      <c r="I67" s="933"/>
      <c r="J67" s="669"/>
      <c r="K67" s="669"/>
      <c r="L67" s="669"/>
      <c r="M67" s="669"/>
      <c r="N67" s="669"/>
      <c r="O67" s="669"/>
      <c r="P67" s="34"/>
      <c r="Q67" s="34"/>
      <c r="R67" s="55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5" thickBot="1">
      <c r="A68" s="910" t="s">
        <v>587</v>
      </c>
      <c r="B68" s="911"/>
      <c r="C68" s="911"/>
      <c r="D68" s="912"/>
      <c r="E68" s="913"/>
      <c r="F68" s="914" t="s">
        <v>593</v>
      </c>
      <c r="G68" s="915"/>
      <c r="H68" s="915"/>
      <c r="I68" s="915"/>
      <c r="J68" s="956" t="s">
        <v>906</v>
      </c>
      <c r="K68" s="957"/>
      <c r="L68" s="957"/>
      <c r="M68" s="957"/>
      <c r="N68" s="957"/>
      <c r="O68" s="957"/>
      <c r="P68" s="957"/>
      <c r="Q68" s="958"/>
      <c r="R68" s="55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3.5" thickBot="1">
      <c r="A69" s="8" t="s">
        <v>23</v>
      </c>
      <c r="B69" s="9" t="s">
        <v>1</v>
      </c>
      <c r="C69" s="12" t="s">
        <v>16</v>
      </c>
      <c r="D69" s="79">
        <v>1</v>
      </c>
      <c r="E69" s="78">
        <v>4</v>
      </c>
      <c r="F69" s="417" t="s">
        <v>25</v>
      </c>
      <c r="G69" s="23">
        <v>10</v>
      </c>
      <c r="H69" s="448" t="s">
        <v>18</v>
      </c>
      <c r="I69" s="667">
        <v>8</v>
      </c>
      <c r="J69" s="953" t="s">
        <v>12</v>
      </c>
      <c r="K69" s="955"/>
      <c r="L69" s="953" t="s">
        <v>2</v>
      </c>
      <c r="M69" s="954"/>
      <c r="N69" s="954"/>
      <c r="O69" s="955"/>
      <c r="P69" s="220" t="s">
        <v>8</v>
      </c>
      <c r="Q69" s="221" t="s">
        <v>13</v>
      </c>
      <c r="R69" s="55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3.5" thickBot="1">
      <c r="A70" s="8" t="s">
        <v>25</v>
      </c>
      <c r="B70" s="9" t="s">
        <v>1</v>
      </c>
      <c r="C70" s="12" t="s">
        <v>18</v>
      </c>
      <c r="D70" s="80">
        <v>1</v>
      </c>
      <c r="E70" s="76">
        <v>3</v>
      </c>
      <c r="F70" s="474" t="s">
        <v>23</v>
      </c>
      <c r="G70" s="71">
        <v>10</v>
      </c>
      <c r="H70" s="420" t="s">
        <v>17</v>
      </c>
      <c r="I70" s="25">
        <v>3</v>
      </c>
      <c r="J70" s="670" t="s">
        <v>250</v>
      </c>
      <c r="K70" s="671"/>
      <c r="L70" s="670" t="s">
        <v>248</v>
      </c>
      <c r="M70" s="672"/>
      <c r="N70" s="672"/>
      <c r="O70" s="671"/>
      <c r="P70" s="673">
        <v>11</v>
      </c>
      <c r="Q70" s="673">
        <v>10</v>
      </c>
      <c r="R70" s="55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3.5" thickBot="1">
      <c r="A71" s="8" t="s">
        <v>17</v>
      </c>
      <c r="B71" s="9" t="s">
        <v>1</v>
      </c>
      <c r="C71" s="82" t="s">
        <v>14</v>
      </c>
      <c r="D71" s="80">
        <v>1</v>
      </c>
      <c r="E71" s="88">
        <v>3</v>
      </c>
      <c r="F71" s="418" t="s">
        <v>16</v>
      </c>
      <c r="G71" s="90">
        <v>8</v>
      </c>
      <c r="H71" s="93"/>
      <c r="I71" s="668"/>
      <c r="J71" s="432" t="s">
        <v>310</v>
      </c>
      <c r="K71" s="433"/>
      <c r="L71" s="432" t="s">
        <v>242</v>
      </c>
      <c r="M71" s="434"/>
      <c r="N71" s="434"/>
      <c r="O71" s="433"/>
      <c r="P71" s="435">
        <v>12</v>
      </c>
      <c r="Q71" s="435">
        <v>8</v>
      </c>
      <c r="R71" s="55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3.5" thickBot="1">
      <c r="A72" s="910" t="s">
        <v>586</v>
      </c>
      <c r="B72" s="911"/>
      <c r="C72" s="911"/>
      <c r="D72" s="912"/>
      <c r="E72" s="913"/>
      <c r="F72" s="914" t="s">
        <v>593</v>
      </c>
      <c r="G72" s="915"/>
      <c r="H72" s="915"/>
      <c r="I72" s="915"/>
      <c r="J72" s="625" t="s">
        <v>299</v>
      </c>
      <c r="K72" s="623"/>
      <c r="L72" s="625" t="s">
        <v>231</v>
      </c>
      <c r="M72" s="624"/>
      <c r="N72" s="624"/>
      <c r="O72" s="623"/>
      <c r="P72" s="622">
        <v>10</v>
      </c>
      <c r="Q72" s="622">
        <v>7</v>
      </c>
      <c r="R72" s="55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3.5" thickBot="1">
      <c r="A73" s="8" t="s">
        <v>18</v>
      </c>
      <c r="B73" s="9" t="s">
        <v>1</v>
      </c>
      <c r="C73" s="12" t="s">
        <v>16</v>
      </c>
      <c r="D73" s="79">
        <v>3</v>
      </c>
      <c r="E73" s="78">
        <v>2</v>
      </c>
      <c r="F73" s="467" t="s">
        <v>18</v>
      </c>
      <c r="G73" s="558">
        <v>11</v>
      </c>
      <c r="H73" s="562" t="s">
        <v>16</v>
      </c>
      <c r="I73" s="884">
        <v>8</v>
      </c>
      <c r="J73" s="351" t="s">
        <v>387</v>
      </c>
      <c r="K73" s="352"/>
      <c r="L73" s="351" t="s">
        <v>244</v>
      </c>
      <c r="M73" s="353"/>
      <c r="N73" s="353"/>
      <c r="O73" s="352"/>
      <c r="P73" s="338">
        <v>11</v>
      </c>
      <c r="Q73" s="338">
        <v>7</v>
      </c>
      <c r="R73" s="55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3.5" thickBot="1">
      <c r="A74" s="8" t="s">
        <v>17</v>
      </c>
      <c r="B74" s="9" t="s">
        <v>1</v>
      </c>
      <c r="C74" s="12" t="s">
        <v>25</v>
      </c>
      <c r="D74" s="80">
        <v>2</v>
      </c>
      <c r="E74" s="76">
        <v>1</v>
      </c>
      <c r="F74" s="417" t="s">
        <v>25</v>
      </c>
      <c r="G74" s="559">
        <v>10</v>
      </c>
      <c r="H74" s="420" t="s">
        <v>17</v>
      </c>
      <c r="I74" s="885">
        <v>6</v>
      </c>
      <c r="J74" s="348" t="s">
        <v>311</v>
      </c>
      <c r="K74" s="349"/>
      <c r="L74" s="348" t="s">
        <v>242</v>
      </c>
      <c r="M74" s="350"/>
      <c r="N74" s="350"/>
      <c r="O74" s="349"/>
      <c r="P74" s="404">
        <v>9</v>
      </c>
      <c r="Q74" s="404">
        <v>6</v>
      </c>
      <c r="R74" s="55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3.5" thickBot="1">
      <c r="A75" s="83" t="s">
        <v>26</v>
      </c>
      <c r="B75" s="9" t="s">
        <v>1</v>
      </c>
      <c r="C75" s="12" t="s">
        <v>23</v>
      </c>
      <c r="D75" s="89">
        <v>2</v>
      </c>
      <c r="E75" s="76">
        <v>1</v>
      </c>
      <c r="F75" s="474" t="s">
        <v>23</v>
      </c>
      <c r="G75" s="560">
        <v>10</v>
      </c>
      <c r="H75" s="561"/>
      <c r="I75" s="886"/>
      <c r="J75" s="351" t="s">
        <v>243</v>
      </c>
      <c r="K75" s="352"/>
      <c r="L75" s="351" t="s">
        <v>244</v>
      </c>
      <c r="M75" s="353"/>
      <c r="N75" s="353"/>
      <c r="O75" s="352"/>
      <c r="P75" s="338">
        <v>11</v>
      </c>
      <c r="Q75" s="338">
        <v>6</v>
      </c>
      <c r="R75" s="55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3.5" thickBot="1">
      <c r="A76" s="910" t="s">
        <v>585</v>
      </c>
      <c r="B76" s="911"/>
      <c r="C76" s="911"/>
      <c r="D76" s="916"/>
      <c r="E76" s="917"/>
      <c r="F76" s="914" t="s">
        <v>593</v>
      </c>
      <c r="G76" s="915"/>
      <c r="H76" s="915"/>
      <c r="I76" s="915"/>
      <c r="J76" s="348" t="s">
        <v>241</v>
      </c>
      <c r="K76" s="349"/>
      <c r="L76" s="348" t="s">
        <v>242</v>
      </c>
      <c r="M76" s="350"/>
      <c r="N76" s="350"/>
      <c r="O76" s="349"/>
      <c r="P76" s="404">
        <v>12</v>
      </c>
      <c r="Q76" s="404">
        <v>6</v>
      </c>
      <c r="R76" s="55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3.5" thickBot="1">
      <c r="A77" s="8" t="s">
        <v>16</v>
      </c>
      <c r="B77" s="9" t="s">
        <v>1</v>
      </c>
      <c r="C77" s="12" t="s">
        <v>17</v>
      </c>
      <c r="D77" s="79">
        <v>2</v>
      </c>
      <c r="E77" s="78">
        <v>0</v>
      </c>
      <c r="F77" s="467" t="s">
        <v>18</v>
      </c>
      <c r="G77" s="23">
        <v>12</v>
      </c>
      <c r="H77" s="588" t="s">
        <v>25</v>
      </c>
      <c r="I77" s="667">
        <v>10</v>
      </c>
      <c r="J77" s="398" t="s">
        <v>347</v>
      </c>
      <c r="K77" s="399"/>
      <c r="L77" s="398" t="s">
        <v>313</v>
      </c>
      <c r="M77" s="400"/>
      <c r="N77" s="400"/>
      <c r="O77" s="399"/>
      <c r="P77" s="620">
        <v>13</v>
      </c>
      <c r="Q77" s="620">
        <v>6</v>
      </c>
      <c r="R77" s="55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3.5" thickBot="1">
      <c r="A78" s="8" t="s">
        <v>18</v>
      </c>
      <c r="B78" s="9" t="s">
        <v>1</v>
      </c>
      <c r="C78" s="12" t="s">
        <v>23</v>
      </c>
      <c r="D78" s="80">
        <v>1</v>
      </c>
      <c r="E78" s="76">
        <v>1</v>
      </c>
      <c r="F78" s="589" t="s">
        <v>16</v>
      </c>
      <c r="G78" s="71">
        <v>11</v>
      </c>
      <c r="H78" s="420" t="s">
        <v>17</v>
      </c>
      <c r="I78" s="25">
        <v>6</v>
      </c>
      <c r="J78" s="428" t="s">
        <v>238</v>
      </c>
      <c r="K78" s="429"/>
      <c r="L78" s="428" t="s">
        <v>239</v>
      </c>
      <c r="M78" s="430"/>
      <c r="N78" s="430"/>
      <c r="O78" s="429"/>
      <c r="P78" s="816">
        <v>5</v>
      </c>
      <c r="Q78" s="816">
        <v>5</v>
      </c>
      <c r="R78" s="55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3.5" thickBot="1">
      <c r="A79" s="8" t="s">
        <v>25</v>
      </c>
      <c r="B79" s="9" t="s">
        <v>1</v>
      </c>
      <c r="C79" s="82" t="s">
        <v>24</v>
      </c>
      <c r="D79" s="80">
        <v>1</v>
      </c>
      <c r="E79" s="88">
        <v>2</v>
      </c>
      <c r="F79" s="474" t="s">
        <v>23</v>
      </c>
      <c r="G79" s="90">
        <v>11</v>
      </c>
      <c r="H79" s="93"/>
      <c r="I79" s="668"/>
      <c r="J79" s="344" t="s">
        <v>232</v>
      </c>
      <c r="K79" s="345"/>
      <c r="L79" s="344" t="s">
        <v>233</v>
      </c>
      <c r="M79" s="346"/>
      <c r="N79" s="346"/>
      <c r="O79" s="345"/>
      <c r="P79" s="406">
        <v>10</v>
      </c>
      <c r="Q79" s="406">
        <v>5</v>
      </c>
      <c r="R79" s="55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3.5" thickBot="1">
      <c r="A80" s="910" t="s">
        <v>584</v>
      </c>
      <c r="B80" s="911"/>
      <c r="C80" s="911"/>
      <c r="D80" s="912"/>
      <c r="E80" s="913"/>
      <c r="F80" s="914" t="s">
        <v>593</v>
      </c>
      <c r="G80" s="915"/>
      <c r="H80" s="915"/>
      <c r="I80" s="915"/>
      <c r="J80" s="870" t="s">
        <v>249</v>
      </c>
      <c r="K80" s="873"/>
      <c r="L80" s="870" t="s">
        <v>248</v>
      </c>
      <c r="M80" s="876"/>
      <c r="N80" s="876"/>
      <c r="O80" s="873"/>
      <c r="P80" s="609">
        <v>10</v>
      </c>
      <c r="Q80" s="609">
        <v>5</v>
      </c>
      <c r="R80" s="55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3.5" thickBot="1">
      <c r="A81" s="8" t="s">
        <v>25</v>
      </c>
      <c r="B81" s="9" t="s">
        <v>1</v>
      </c>
      <c r="C81" s="12" t="s">
        <v>16</v>
      </c>
      <c r="D81" s="79">
        <v>1</v>
      </c>
      <c r="E81" s="78">
        <v>2</v>
      </c>
      <c r="F81" s="418" t="s">
        <v>16</v>
      </c>
      <c r="G81" s="23">
        <v>14</v>
      </c>
      <c r="H81" s="588" t="s">
        <v>25</v>
      </c>
      <c r="I81" s="667">
        <v>10</v>
      </c>
      <c r="J81" s="394" t="s">
        <v>302</v>
      </c>
      <c r="K81" s="395"/>
      <c r="L81" s="394" t="s">
        <v>303</v>
      </c>
      <c r="M81" s="396"/>
      <c r="N81" s="396"/>
      <c r="O81" s="395"/>
      <c r="P81" s="397">
        <v>6</v>
      </c>
      <c r="Q81" s="397">
        <v>4</v>
      </c>
      <c r="R81" s="55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3.5" thickBot="1">
      <c r="A82" s="8" t="s">
        <v>19</v>
      </c>
      <c r="B82" s="9" t="s">
        <v>1</v>
      </c>
      <c r="C82" s="12" t="s">
        <v>17</v>
      </c>
      <c r="D82" s="80">
        <v>2</v>
      </c>
      <c r="E82" s="76">
        <v>1</v>
      </c>
      <c r="F82" s="474" t="s">
        <v>23</v>
      </c>
      <c r="G82" s="71">
        <v>14</v>
      </c>
      <c r="H82" s="420" t="s">
        <v>17</v>
      </c>
      <c r="I82" s="25">
        <v>6</v>
      </c>
      <c r="J82" s="401" t="s">
        <v>385</v>
      </c>
      <c r="K82" s="402"/>
      <c r="L82" s="401" t="s">
        <v>246</v>
      </c>
      <c r="M82" s="403"/>
      <c r="N82" s="403"/>
      <c r="O82" s="402"/>
      <c r="P82" s="421">
        <v>6</v>
      </c>
      <c r="Q82" s="421">
        <v>4</v>
      </c>
      <c r="R82" s="55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3.5" thickBot="1">
      <c r="A83" s="8" t="s">
        <v>18</v>
      </c>
      <c r="B83" s="9" t="s">
        <v>1</v>
      </c>
      <c r="C83" s="82" t="s">
        <v>35</v>
      </c>
      <c r="D83" s="80">
        <v>2</v>
      </c>
      <c r="E83" s="88">
        <v>3</v>
      </c>
      <c r="F83" s="467" t="s">
        <v>18</v>
      </c>
      <c r="G83" s="90">
        <v>12</v>
      </c>
      <c r="H83" s="93"/>
      <c r="I83" s="668"/>
      <c r="J83" s="401" t="s">
        <v>245</v>
      </c>
      <c r="K83" s="402"/>
      <c r="L83" s="401" t="s">
        <v>246</v>
      </c>
      <c r="M83" s="403"/>
      <c r="N83" s="403"/>
      <c r="O83" s="402"/>
      <c r="P83" s="421">
        <v>6</v>
      </c>
      <c r="Q83" s="421">
        <v>4</v>
      </c>
      <c r="R83" s="55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3.5" thickBot="1">
      <c r="A84" s="910" t="s">
        <v>583</v>
      </c>
      <c r="B84" s="911"/>
      <c r="C84" s="911"/>
      <c r="D84" s="912"/>
      <c r="E84" s="913"/>
      <c r="F84" s="914" t="s">
        <v>593</v>
      </c>
      <c r="G84" s="915"/>
      <c r="H84" s="915"/>
      <c r="I84" s="915"/>
      <c r="J84" s="394" t="s">
        <v>791</v>
      </c>
      <c r="K84" s="395"/>
      <c r="L84" s="394" t="s">
        <v>303</v>
      </c>
      <c r="M84" s="396"/>
      <c r="N84" s="396"/>
      <c r="O84" s="395"/>
      <c r="P84" s="397">
        <v>6</v>
      </c>
      <c r="Q84" s="397">
        <v>4</v>
      </c>
      <c r="R84" s="55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3.5" thickBot="1">
      <c r="A85" s="8" t="s">
        <v>17</v>
      </c>
      <c r="B85" s="9" t="s">
        <v>1</v>
      </c>
      <c r="C85" s="12" t="s">
        <v>18</v>
      </c>
      <c r="D85" s="79">
        <v>2</v>
      </c>
      <c r="E85" s="78">
        <v>3</v>
      </c>
      <c r="F85" s="467" t="s">
        <v>18</v>
      </c>
      <c r="G85" s="23">
        <v>15</v>
      </c>
      <c r="H85" s="588" t="s">
        <v>25</v>
      </c>
      <c r="I85" s="667">
        <v>13</v>
      </c>
      <c r="J85" s="351" t="s">
        <v>471</v>
      </c>
      <c r="K85" s="352"/>
      <c r="L85" s="351" t="s">
        <v>244</v>
      </c>
      <c r="M85" s="353"/>
      <c r="N85" s="353"/>
      <c r="O85" s="352"/>
      <c r="P85" s="338">
        <v>6</v>
      </c>
      <c r="Q85" s="338">
        <v>4</v>
      </c>
      <c r="R85" s="55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3.5" thickBot="1">
      <c r="A86" s="8" t="s">
        <v>23</v>
      </c>
      <c r="B86" s="9" t="s">
        <v>1</v>
      </c>
      <c r="C86" s="12" t="s">
        <v>25</v>
      </c>
      <c r="D86" s="80">
        <v>2</v>
      </c>
      <c r="E86" s="76">
        <v>3</v>
      </c>
      <c r="F86" s="418" t="s">
        <v>16</v>
      </c>
      <c r="G86" s="71">
        <v>14</v>
      </c>
      <c r="H86" s="420" t="s">
        <v>17</v>
      </c>
      <c r="I86" s="25">
        <v>6</v>
      </c>
      <c r="J86" s="341" t="s">
        <v>300</v>
      </c>
      <c r="K86" s="342"/>
      <c r="L86" s="341" t="s">
        <v>231</v>
      </c>
      <c r="M86" s="343"/>
      <c r="N86" s="343"/>
      <c r="O86" s="342"/>
      <c r="P86" s="390">
        <v>8</v>
      </c>
      <c r="Q86" s="390">
        <v>4</v>
      </c>
      <c r="R86" s="55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3.5" thickBot="1">
      <c r="A87" s="8" t="s">
        <v>16</v>
      </c>
      <c r="B87" s="9" t="s">
        <v>1</v>
      </c>
      <c r="C87" s="82" t="s">
        <v>15</v>
      </c>
      <c r="D87" s="80">
        <v>2</v>
      </c>
      <c r="E87" s="88">
        <v>3</v>
      </c>
      <c r="F87" s="474" t="s">
        <v>23</v>
      </c>
      <c r="G87" s="90">
        <v>14</v>
      </c>
      <c r="H87" s="93"/>
      <c r="I87" s="668"/>
      <c r="J87" s="341" t="s">
        <v>230</v>
      </c>
      <c r="K87" s="342"/>
      <c r="L87" s="341" t="s">
        <v>231</v>
      </c>
      <c r="M87" s="343"/>
      <c r="N87" s="343"/>
      <c r="O87" s="342"/>
      <c r="P87" s="390">
        <v>9</v>
      </c>
      <c r="Q87" s="390">
        <v>4</v>
      </c>
      <c r="R87" s="55"/>
      <c r="S87" s="22"/>
      <c r="T87" s="22"/>
      <c r="U87" s="22"/>
      <c r="V87" s="22"/>
      <c r="W87" s="22"/>
      <c r="X87" s="22"/>
      <c r="Y87" s="22"/>
      <c r="Z87" s="22"/>
      <c r="AA87" s="22"/>
    </row>
    <row r="88" spans="1:26" ht="13.5" thickBot="1">
      <c r="A88" s="6"/>
      <c r="B88" s="7"/>
      <c r="C88" s="11"/>
      <c r="D88" s="28"/>
      <c r="E88" s="28"/>
      <c r="F88" s="11"/>
      <c r="G88" s="25"/>
      <c r="H88" s="11"/>
      <c r="I88" s="25"/>
      <c r="J88" s="428" t="s">
        <v>389</v>
      </c>
      <c r="K88" s="429"/>
      <c r="L88" s="428" t="s">
        <v>239</v>
      </c>
      <c r="M88" s="430"/>
      <c r="N88" s="430"/>
      <c r="O88" s="429"/>
      <c r="P88" s="431">
        <v>10</v>
      </c>
      <c r="Q88" s="431">
        <v>4</v>
      </c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5.75" thickBot="1">
      <c r="A89" s="925" t="s">
        <v>524</v>
      </c>
      <c r="B89" s="926"/>
      <c r="C89" s="926"/>
      <c r="D89" s="926"/>
      <c r="E89" s="926"/>
      <c r="F89" s="926"/>
      <c r="G89" s="926"/>
      <c r="H89" s="926"/>
      <c r="I89" s="926"/>
      <c r="J89" s="490" t="s">
        <v>397</v>
      </c>
      <c r="K89" s="491"/>
      <c r="L89" s="490" t="s">
        <v>231</v>
      </c>
      <c r="M89" s="492"/>
      <c r="N89" s="492"/>
      <c r="O89" s="491"/>
      <c r="P89" s="478">
        <v>11</v>
      </c>
      <c r="Q89" s="478">
        <v>4</v>
      </c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3.5" thickBot="1">
      <c r="A90" s="927" t="s">
        <v>582</v>
      </c>
      <c r="B90" s="928"/>
      <c r="C90" s="928"/>
      <c r="D90" s="928"/>
      <c r="E90" s="929"/>
      <c r="F90" s="918" t="s">
        <v>594</v>
      </c>
      <c r="G90" s="919"/>
      <c r="H90" s="918" t="s">
        <v>595</v>
      </c>
      <c r="I90" s="920"/>
      <c r="J90" s="871" t="s">
        <v>350</v>
      </c>
      <c r="K90" s="874"/>
      <c r="L90" s="871" t="s">
        <v>242</v>
      </c>
      <c r="M90" s="877"/>
      <c r="N90" s="877"/>
      <c r="O90" s="874"/>
      <c r="P90" s="404">
        <v>12</v>
      </c>
      <c r="Q90" s="404">
        <v>4</v>
      </c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3.5" thickBot="1">
      <c r="A91" s="8" t="s">
        <v>16</v>
      </c>
      <c r="B91" s="9" t="s">
        <v>0</v>
      </c>
      <c r="C91" s="12" t="s">
        <v>23</v>
      </c>
      <c r="D91" s="80">
        <v>2</v>
      </c>
      <c r="E91" s="76">
        <v>1</v>
      </c>
      <c r="F91" s="948" t="s">
        <v>16</v>
      </c>
      <c r="G91" s="949"/>
      <c r="H91" s="896" t="s">
        <v>23</v>
      </c>
      <c r="I91" s="950"/>
      <c r="J91" s="428" t="s">
        <v>298</v>
      </c>
      <c r="K91" s="429"/>
      <c r="L91" s="428" t="s">
        <v>239</v>
      </c>
      <c r="M91" s="430"/>
      <c r="N91" s="430"/>
      <c r="O91" s="429"/>
      <c r="P91" s="816">
        <v>3</v>
      </c>
      <c r="Q91" s="816">
        <v>3</v>
      </c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3.5" thickBot="1">
      <c r="A92" s="22"/>
      <c r="B92" s="22"/>
      <c r="C92" s="22"/>
      <c r="D92" s="22"/>
      <c r="E92" s="22"/>
      <c r="F92" s="22"/>
      <c r="G92" s="22"/>
      <c r="H92" s="22"/>
      <c r="I92" s="22"/>
      <c r="J92" s="810" t="s">
        <v>237</v>
      </c>
      <c r="K92" s="812"/>
      <c r="L92" s="810" t="s">
        <v>233</v>
      </c>
      <c r="M92" s="814"/>
      <c r="N92" s="814"/>
      <c r="O92" s="812"/>
      <c r="P92" s="406">
        <v>8</v>
      </c>
      <c r="Q92" s="406">
        <v>3</v>
      </c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5.75" thickBot="1">
      <c r="A93" s="951" t="s">
        <v>572</v>
      </c>
      <c r="B93" s="952"/>
      <c r="C93" s="952"/>
      <c r="D93" s="952"/>
      <c r="E93" s="952"/>
      <c r="F93" s="926"/>
      <c r="G93" s="926"/>
      <c r="H93" s="926"/>
      <c r="I93" s="926"/>
      <c r="J93" s="428" t="s">
        <v>349</v>
      </c>
      <c r="K93" s="429"/>
      <c r="L93" s="428" t="s">
        <v>239</v>
      </c>
      <c r="M93" s="430"/>
      <c r="N93" s="430"/>
      <c r="O93" s="429"/>
      <c r="P93" s="816">
        <v>9</v>
      </c>
      <c r="Q93" s="816">
        <v>3</v>
      </c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3.5" thickBot="1">
      <c r="A94" s="927" t="s">
        <v>581</v>
      </c>
      <c r="B94" s="928"/>
      <c r="C94" s="928"/>
      <c r="D94" s="928"/>
      <c r="E94" s="929"/>
      <c r="F94" s="918" t="s">
        <v>596</v>
      </c>
      <c r="G94" s="919"/>
      <c r="H94" s="918" t="s">
        <v>598</v>
      </c>
      <c r="I94" s="920"/>
      <c r="J94" s="427" t="s">
        <v>470</v>
      </c>
      <c r="K94" s="425"/>
      <c r="L94" s="427" t="s">
        <v>344</v>
      </c>
      <c r="M94" s="426"/>
      <c r="N94" s="426"/>
      <c r="O94" s="425"/>
      <c r="P94" s="815">
        <v>10</v>
      </c>
      <c r="Q94" s="815">
        <v>3</v>
      </c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3.5" thickBot="1">
      <c r="A95" s="6" t="s">
        <v>16</v>
      </c>
      <c r="B95" s="7" t="s">
        <v>1</v>
      </c>
      <c r="C95" s="11" t="s">
        <v>14</v>
      </c>
      <c r="D95" s="761" t="s">
        <v>537</v>
      </c>
      <c r="E95" s="764" t="s">
        <v>537</v>
      </c>
      <c r="F95" s="907" t="s">
        <v>14</v>
      </c>
      <c r="G95" s="908"/>
      <c r="H95" s="891" t="s">
        <v>16</v>
      </c>
      <c r="I95" s="892"/>
      <c r="J95" s="398" t="s">
        <v>314</v>
      </c>
      <c r="K95" s="399"/>
      <c r="L95" s="398" t="s">
        <v>313</v>
      </c>
      <c r="M95" s="400"/>
      <c r="N95" s="400"/>
      <c r="O95" s="399"/>
      <c r="P95" s="675">
        <v>10</v>
      </c>
      <c r="Q95" s="675">
        <v>3</v>
      </c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3.5" thickBot="1">
      <c r="A96" s="6" t="s">
        <v>18</v>
      </c>
      <c r="B96" s="7" t="s">
        <v>0</v>
      </c>
      <c r="C96" s="11" t="s">
        <v>15</v>
      </c>
      <c r="D96" s="763" t="s">
        <v>540</v>
      </c>
      <c r="E96" s="76" t="s">
        <v>792</v>
      </c>
      <c r="F96" s="905" t="s">
        <v>18</v>
      </c>
      <c r="G96" s="906"/>
      <c r="H96" s="900" t="s">
        <v>15</v>
      </c>
      <c r="I96" s="895"/>
      <c r="J96" s="344" t="s">
        <v>234</v>
      </c>
      <c r="K96" s="345"/>
      <c r="L96" s="344" t="s">
        <v>233</v>
      </c>
      <c r="M96" s="346"/>
      <c r="N96" s="346"/>
      <c r="O96" s="345"/>
      <c r="P96" s="347">
        <v>10</v>
      </c>
      <c r="Q96" s="347">
        <v>3</v>
      </c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3.5" thickBot="1">
      <c r="A97" s="927" t="s">
        <v>580</v>
      </c>
      <c r="B97" s="928"/>
      <c r="C97" s="928"/>
      <c r="D97" s="930"/>
      <c r="E97" s="931"/>
      <c r="F97" s="918" t="s">
        <v>597</v>
      </c>
      <c r="G97" s="919"/>
      <c r="H97" s="918" t="s">
        <v>599</v>
      </c>
      <c r="I97" s="920"/>
      <c r="J97" s="348" t="s">
        <v>308</v>
      </c>
      <c r="K97" s="349"/>
      <c r="L97" s="577" t="s">
        <v>449</v>
      </c>
      <c r="M97" s="576"/>
      <c r="N97" s="576"/>
      <c r="O97" s="575"/>
      <c r="P97" s="621">
        <v>10</v>
      </c>
      <c r="Q97" s="868">
        <v>3</v>
      </c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3.5" thickBot="1">
      <c r="A98" s="6" t="s">
        <v>25</v>
      </c>
      <c r="B98" s="7" t="s">
        <v>1</v>
      </c>
      <c r="C98" s="11" t="s">
        <v>24</v>
      </c>
      <c r="D98" s="762" t="s">
        <v>538</v>
      </c>
      <c r="E98" s="99" t="s">
        <v>787</v>
      </c>
      <c r="F98" s="903" t="s">
        <v>24</v>
      </c>
      <c r="G98" s="904"/>
      <c r="H98" s="888" t="s">
        <v>25</v>
      </c>
      <c r="I98" s="887"/>
      <c r="J98" s="344" t="s">
        <v>235</v>
      </c>
      <c r="K98" s="345"/>
      <c r="L98" s="344" t="s">
        <v>233</v>
      </c>
      <c r="M98" s="346"/>
      <c r="N98" s="346"/>
      <c r="O98" s="345"/>
      <c r="P98" s="219">
        <v>12</v>
      </c>
      <c r="Q98" s="219">
        <v>3</v>
      </c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3.5" thickBot="1">
      <c r="A99" s="8" t="s">
        <v>23</v>
      </c>
      <c r="B99" s="9" t="s">
        <v>1</v>
      </c>
      <c r="C99" s="12" t="s">
        <v>26</v>
      </c>
      <c r="D99" s="763" t="s">
        <v>539</v>
      </c>
      <c r="E99" s="98" t="s">
        <v>786</v>
      </c>
      <c r="F99" s="896" t="s">
        <v>23</v>
      </c>
      <c r="G99" s="897"/>
      <c r="H99" s="901" t="s">
        <v>26</v>
      </c>
      <c r="I99" s="902"/>
      <c r="J99" s="348" t="s">
        <v>489</v>
      </c>
      <c r="K99" s="349"/>
      <c r="L99" s="348" t="s">
        <v>242</v>
      </c>
      <c r="M99" s="350"/>
      <c r="N99" s="350"/>
      <c r="O99" s="349"/>
      <c r="P99" s="621">
        <v>1</v>
      </c>
      <c r="Q99" s="621">
        <v>2</v>
      </c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3.5" thickBot="1">
      <c r="A100" s="50"/>
      <c r="B100" s="62"/>
      <c r="C100" s="62"/>
      <c r="D100" s="62"/>
      <c r="E100" s="62"/>
      <c r="F100" s="62"/>
      <c r="G100" s="62"/>
      <c r="H100" s="62"/>
      <c r="I100" s="62"/>
      <c r="J100" s="351" t="s">
        <v>420</v>
      </c>
      <c r="K100" s="352"/>
      <c r="L100" s="351" t="s">
        <v>244</v>
      </c>
      <c r="M100" s="353"/>
      <c r="N100" s="353"/>
      <c r="O100" s="352"/>
      <c r="P100" s="338">
        <v>1</v>
      </c>
      <c r="Q100" s="338">
        <v>2</v>
      </c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5.75" thickBot="1">
      <c r="A101" s="925" t="s">
        <v>573</v>
      </c>
      <c r="B101" s="926"/>
      <c r="C101" s="926"/>
      <c r="D101" s="926"/>
      <c r="E101" s="926"/>
      <c r="F101" s="926"/>
      <c r="G101" s="926"/>
      <c r="H101" s="926"/>
      <c r="I101" s="926"/>
      <c r="J101" s="344" t="s">
        <v>419</v>
      </c>
      <c r="K101" s="345"/>
      <c r="L101" s="344" t="s">
        <v>233</v>
      </c>
      <c r="M101" s="346"/>
      <c r="N101" s="346"/>
      <c r="O101" s="345"/>
      <c r="P101" s="347">
        <v>3</v>
      </c>
      <c r="Q101" s="347">
        <v>2</v>
      </c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3.5" thickBot="1">
      <c r="A102" s="927" t="s">
        <v>579</v>
      </c>
      <c r="B102" s="928"/>
      <c r="C102" s="928"/>
      <c r="D102" s="928"/>
      <c r="E102" s="929"/>
      <c r="F102" s="918" t="s">
        <v>600</v>
      </c>
      <c r="G102" s="919"/>
      <c r="H102" s="918" t="s">
        <v>602</v>
      </c>
      <c r="I102" s="920"/>
      <c r="J102" s="428" t="s">
        <v>468</v>
      </c>
      <c r="K102" s="429"/>
      <c r="L102" s="428" t="s">
        <v>239</v>
      </c>
      <c r="M102" s="430"/>
      <c r="N102" s="430"/>
      <c r="O102" s="429"/>
      <c r="P102" s="431">
        <v>3</v>
      </c>
      <c r="Q102" s="431">
        <v>2</v>
      </c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3.5" thickBot="1">
      <c r="A103" s="8" t="s">
        <v>35</v>
      </c>
      <c r="B103" s="9" t="s">
        <v>0</v>
      </c>
      <c r="C103" s="12" t="s">
        <v>17</v>
      </c>
      <c r="D103" s="80">
        <v>1</v>
      </c>
      <c r="E103" s="76">
        <v>0</v>
      </c>
      <c r="F103" s="921" t="s">
        <v>35</v>
      </c>
      <c r="G103" s="922"/>
      <c r="H103" s="923" t="s">
        <v>17</v>
      </c>
      <c r="I103" s="924"/>
      <c r="J103" s="863" t="s">
        <v>472</v>
      </c>
      <c r="K103" s="864"/>
      <c r="L103" s="351" t="s">
        <v>244</v>
      </c>
      <c r="M103" s="353"/>
      <c r="N103" s="353"/>
      <c r="O103" s="352"/>
      <c r="P103" s="338">
        <v>4</v>
      </c>
      <c r="Q103" s="338">
        <v>2</v>
      </c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3.5" thickBot="1">
      <c r="A104" s="927" t="s">
        <v>578</v>
      </c>
      <c r="B104" s="928"/>
      <c r="C104" s="928"/>
      <c r="D104" s="928"/>
      <c r="E104" s="929"/>
      <c r="F104" s="918" t="s">
        <v>601</v>
      </c>
      <c r="G104" s="919"/>
      <c r="H104" s="918" t="s">
        <v>603</v>
      </c>
      <c r="I104" s="920"/>
      <c r="J104" s="394" t="s">
        <v>368</v>
      </c>
      <c r="K104" s="395"/>
      <c r="L104" s="394" t="s">
        <v>303</v>
      </c>
      <c r="M104" s="396"/>
      <c r="N104" s="396"/>
      <c r="O104" s="395"/>
      <c r="P104" s="865">
        <v>4</v>
      </c>
      <c r="Q104" s="865">
        <v>2</v>
      </c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3.5" thickBot="1">
      <c r="A105" s="8" t="s">
        <v>17</v>
      </c>
      <c r="B105" s="9" t="s">
        <v>0</v>
      </c>
      <c r="C105" s="12" t="s">
        <v>35</v>
      </c>
      <c r="D105" s="80">
        <v>3</v>
      </c>
      <c r="E105" s="76">
        <v>0</v>
      </c>
      <c r="F105" s="923" t="s">
        <v>17</v>
      </c>
      <c r="G105" s="943"/>
      <c r="H105" s="946" t="s">
        <v>35</v>
      </c>
      <c r="I105" s="947"/>
      <c r="J105" s="606" t="s">
        <v>305</v>
      </c>
      <c r="K105" s="607"/>
      <c r="L105" s="606" t="s">
        <v>244</v>
      </c>
      <c r="M105" s="608"/>
      <c r="N105" s="608"/>
      <c r="O105" s="607"/>
      <c r="P105" s="354">
        <v>5</v>
      </c>
      <c r="Q105" s="354">
        <v>2</v>
      </c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3.5" thickBot="1">
      <c r="A106" s="22"/>
      <c r="B106" s="22"/>
      <c r="C106" s="22"/>
      <c r="D106" s="22"/>
      <c r="E106" s="22"/>
      <c r="F106" s="22"/>
      <c r="G106" s="22"/>
      <c r="H106" s="22"/>
      <c r="I106" s="22"/>
      <c r="J106" s="355" t="s">
        <v>301</v>
      </c>
      <c r="K106" s="356"/>
      <c r="L106" s="391" t="s">
        <v>248</v>
      </c>
      <c r="M106" s="392"/>
      <c r="N106" s="392"/>
      <c r="O106" s="393"/>
      <c r="P106" s="358">
        <v>5</v>
      </c>
      <c r="Q106" s="358">
        <v>2</v>
      </c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5.75" thickBot="1">
      <c r="A107" s="925" t="s">
        <v>574</v>
      </c>
      <c r="B107" s="926"/>
      <c r="C107" s="926"/>
      <c r="D107" s="926"/>
      <c r="E107" s="926"/>
      <c r="F107" s="926"/>
      <c r="G107" s="926"/>
      <c r="H107" s="926"/>
      <c r="I107" s="926"/>
      <c r="J107" s="401" t="s">
        <v>345</v>
      </c>
      <c r="K107" s="402"/>
      <c r="L107" s="401" t="s">
        <v>246</v>
      </c>
      <c r="M107" s="403"/>
      <c r="N107" s="403"/>
      <c r="O107" s="402"/>
      <c r="P107" s="421">
        <v>5</v>
      </c>
      <c r="Q107" s="421">
        <v>2</v>
      </c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3.5" thickBot="1">
      <c r="A108" s="927" t="s">
        <v>574</v>
      </c>
      <c r="B108" s="928"/>
      <c r="C108" s="928"/>
      <c r="D108" s="928"/>
      <c r="E108" s="929"/>
      <c r="F108" s="918" t="s">
        <v>604</v>
      </c>
      <c r="G108" s="919"/>
      <c r="H108" s="918" t="s">
        <v>605</v>
      </c>
      <c r="I108" s="920"/>
      <c r="J108" s="398" t="s">
        <v>542</v>
      </c>
      <c r="K108" s="399"/>
      <c r="L108" s="398" t="s">
        <v>313</v>
      </c>
      <c r="M108" s="400"/>
      <c r="N108" s="400"/>
      <c r="O108" s="399"/>
      <c r="P108" s="405">
        <v>6</v>
      </c>
      <c r="Q108" s="405">
        <v>2</v>
      </c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3.5" thickBot="1">
      <c r="A109" s="8" t="s">
        <v>25</v>
      </c>
      <c r="B109" s="9" t="s">
        <v>0</v>
      </c>
      <c r="C109" s="12" t="s">
        <v>26</v>
      </c>
      <c r="D109" s="80">
        <v>2</v>
      </c>
      <c r="E109" s="76">
        <v>1</v>
      </c>
      <c r="F109" s="888" t="s">
        <v>25</v>
      </c>
      <c r="G109" s="944"/>
      <c r="H109" s="901" t="s">
        <v>26</v>
      </c>
      <c r="I109" s="902"/>
      <c r="J109" s="401" t="s">
        <v>384</v>
      </c>
      <c r="K109" s="402"/>
      <c r="L109" s="401" t="s">
        <v>246</v>
      </c>
      <c r="M109" s="403"/>
      <c r="N109" s="403"/>
      <c r="O109" s="402"/>
      <c r="P109" s="421">
        <v>7</v>
      </c>
      <c r="Q109" s="421">
        <v>2</v>
      </c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3.5" thickBot="1">
      <c r="A110" s="22"/>
      <c r="B110" s="22"/>
      <c r="C110" s="22"/>
      <c r="D110" s="22"/>
      <c r="E110" s="22"/>
      <c r="F110" s="22"/>
      <c r="G110" s="22"/>
      <c r="H110" s="22"/>
      <c r="I110" s="22"/>
      <c r="J110" s="490" t="s">
        <v>340</v>
      </c>
      <c r="K110" s="491"/>
      <c r="L110" s="490" t="s">
        <v>231</v>
      </c>
      <c r="M110" s="492"/>
      <c r="N110" s="492"/>
      <c r="O110" s="491"/>
      <c r="P110" s="879">
        <v>7</v>
      </c>
      <c r="Q110" s="879">
        <v>2</v>
      </c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5.75" thickBot="1">
      <c r="A111" s="925" t="s">
        <v>575</v>
      </c>
      <c r="B111" s="926"/>
      <c r="C111" s="926"/>
      <c r="D111" s="926"/>
      <c r="E111" s="926"/>
      <c r="F111" s="926"/>
      <c r="G111" s="926"/>
      <c r="H111" s="926"/>
      <c r="I111" s="926"/>
      <c r="J111" s="394" t="s">
        <v>454</v>
      </c>
      <c r="K111" s="395"/>
      <c r="L111" s="394" t="s">
        <v>303</v>
      </c>
      <c r="M111" s="396"/>
      <c r="N111" s="396"/>
      <c r="O111" s="395"/>
      <c r="P111" s="397">
        <v>7</v>
      </c>
      <c r="Q111" s="397">
        <v>2</v>
      </c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3.5" thickBot="1">
      <c r="A112" s="927" t="s">
        <v>575</v>
      </c>
      <c r="B112" s="928"/>
      <c r="C112" s="928"/>
      <c r="D112" s="928"/>
      <c r="E112" s="929"/>
      <c r="F112" s="918" t="s">
        <v>606</v>
      </c>
      <c r="G112" s="919"/>
      <c r="H112" s="918" t="s">
        <v>607</v>
      </c>
      <c r="I112" s="920"/>
      <c r="J112" s="398" t="s">
        <v>416</v>
      </c>
      <c r="K112" s="399"/>
      <c r="L112" s="398" t="s">
        <v>313</v>
      </c>
      <c r="M112" s="400"/>
      <c r="N112" s="400"/>
      <c r="O112" s="399"/>
      <c r="P112" s="405">
        <v>7</v>
      </c>
      <c r="Q112" s="405">
        <v>2</v>
      </c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3.5" thickBot="1">
      <c r="A113" s="8" t="s">
        <v>24</v>
      </c>
      <c r="B113" s="9" t="s">
        <v>1</v>
      </c>
      <c r="C113" s="12" t="s">
        <v>23</v>
      </c>
      <c r="D113" s="80">
        <v>0</v>
      </c>
      <c r="E113" s="76">
        <v>3</v>
      </c>
      <c r="F113" s="896" t="s">
        <v>23</v>
      </c>
      <c r="G113" s="897"/>
      <c r="H113" s="903" t="s">
        <v>24</v>
      </c>
      <c r="I113" s="945"/>
      <c r="J113" s="394" t="s">
        <v>403</v>
      </c>
      <c r="K113" s="395"/>
      <c r="L113" s="394" t="s">
        <v>303</v>
      </c>
      <c r="M113" s="396"/>
      <c r="N113" s="396"/>
      <c r="O113" s="395"/>
      <c r="P113" s="865">
        <v>8</v>
      </c>
      <c r="Q113" s="865">
        <v>2</v>
      </c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3.5" thickBot="1">
      <c r="A114" s="43"/>
      <c r="B114" s="9"/>
      <c r="C114" s="44"/>
      <c r="D114" s="66"/>
      <c r="E114" s="66"/>
      <c r="F114" s="94"/>
      <c r="G114" s="94"/>
      <c r="H114" s="95"/>
      <c r="I114" s="95"/>
      <c r="J114" s="427" t="s">
        <v>452</v>
      </c>
      <c r="K114" s="425"/>
      <c r="L114" s="427" t="s">
        <v>344</v>
      </c>
      <c r="M114" s="426"/>
      <c r="N114" s="426"/>
      <c r="O114" s="425"/>
      <c r="P114" s="479">
        <v>8</v>
      </c>
      <c r="Q114" s="479">
        <v>2</v>
      </c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5.75" thickBot="1">
      <c r="A115" s="925" t="s">
        <v>576</v>
      </c>
      <c r="B115" s="926"/>
      <c r="C115" s="926"/>
      <c r="D115" s="926"/>
      <c r="E115" s="926"/>
      <c r="F115" s="926"/>
      <c r="G115" s="926"/>
      <c r="H115" s="926"/>
      <c r="I115" s="926"/>
      <c r="J115" s="401" t="s">
        <v>306</v>
      </c>
      <c r="K115" s="402"/>
      <c r="L115" s="401" t="s">
        <v>246</v>
      </c>
      <c r="M115" s="403"/>
      <c r="N115" s="403"/>
      <c r="O115" s="402"/>
      <c r="P115" s="421">
        <v>8</v>
      </c>
      <c r="Q115" s="421">
        <v>2</v>
      </c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3.5" thickBot="1">
      <c r="A116" s="927" t="s">
        <v>576</v>
      </c>
      <c r="B116" s="928"/>
      <c r="C116" s="928"/>
      <c r="D116" s="928"/>
      <c r="E116" s="929"/>
      <c r="F116" s="918" t="s">
        <v>608</v>
      </c>
      <c r="G116" s="919"/>
      <c r="H116" s="918" t="s">
        <v>609</v>
      </c>
      <c r="I116" s="920"/>
      <c r="J116" s="394" t="s">
        <v>402</v>
      </c>
      <c r="K116" s="395"/>
      <c r="L116" s="394" t="s">
        <v>303</v>
      </c>
      <c r="M116" s="396"/>
      <c r="N116" s="396"/>
      <c r="O116" s="395"/>
      <c r="P116" s="397">
        <v>8</v>
      </c>
      <c r="Q116" s="397">
        <v>2</v>
      </c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3.5" thickBot="1">
      <c r="A117" s="8" t="s">
        <v>16</v>
      </c>
      <c r="B117" s="9" t="s">
        <v>0</v>
      </c>
      <c r="C117" s="12" t="s">
        <v>15</v>
      </c>
      <c r="D117" s="80">
        <v>3</v>
      </c>
      <c r="E117" s="76">
        <v>0</v>
      </c>
      <c r="F117" s="898" t="s">
        <v>16</v>
      </c>
      <c r="G117" s="899"/>
      <c r="H117" s="900" t="s">
        <v>15</v>
      </c>
      <c r="I117" s="895"/>
      <c r="J117" s="428" t="s">
        <v>240</v>
      </c>
      <c r="K117" s="429"/>
      <c r="L117" s="428" t="s">
        <v>239</v>
      </c>
      <c r="M117" s="430"/>
      <c r="N117" s="430"/>
      <c r="O117" s="429"/>
      <c r="P117" s="431">
        <v>8</v>
      </c>
      <c r="Q117" s="431">
        <v>2</v>
      </c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6.5" thickBot="1">
      <c r="A118" s="67"/>
      <c r="B118" s="68"/>
      <c r="C118" s="69"/>
      <c r="D118" s="70"/>
      <c r="E118" s="70"/>
      <c r="F118" s="45"/>
      <c r="G118" s="26"/>
      <c r="H118" s="45"/>
      <c r="I118" s="26"/>
      <c r="J118" s="872" t="s">
        <v>400</v>
      </c>
      <c r="K118" s="875"/>
      <c r="L118" s="872" t="s">
        <v>303</v>
      </c>
      <c r="M118" s="878"/>
      <c r="N118" s="878"/>
      <c r="O118" s="875"/>
      <c r="P118" s="865">
        <v>8</v>
      </c>
      <c r="Q118" s="865">
        <v>2</v>
      </c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5.75" thickBot="1">
      <c r="A119" s="925" t="s">
        <v>577</v>
      </c>
      <c r="B119" s="926"/>
      <c r="C119" s="926"/>
      <c r="D119" s="926"/>
      <c r="E119" s="926"/>
      <c r="F119" s="926"/>
      <c r="G119" s="926"/>
      <c r="H119" s="926"/>
      <c r="I119" s="926"/>
      <c r="J119" s="427" t="s">
        <v>388</v>
      </c>
      <c r="K119" s="425"/>
      <c r="L119" s="427" t="s">
        <v>344</v>
      </c>
      <c r="M119" s="426"/>
      <c r="N119" s="426"/>
      <c r="O119" s="425"/>
      <c r="P119" s="479">
        <v>9</v>
      </c>
      <c r="Q119" s="479">
        <v>2</v>
      </c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3.5" thickBot="1">
      <c r="A120" s="938" t="s">
        <v>577</v>
      </c>
      <c r="B120" s="939"/>
      <c r="C120" s="939"/>
      <c r="D120" s="939"/>
      <c r="E120" s="940"/>
      <c r="F120" s="941" t="s">
        <v>610</v>
      </c>
      <c r="G120" s="942"/>
      <c r="H120" s="918" t="s">
        <v>611</v>
      </c>
      <c r="I120" s="920"/>
      <c r="J120" s="341" t="s">
        <v>406</v>
      </c>
      <c r="K120" s="342"/>
      <c r="L120" s="341" t="s">
        <v>231</v>
      </c>
      <c r="M120" s="343"/>
      <c r="N120" s="343"/>
      <c r="O120" s="342"/>
      <c r="P120" s="327">
        <v>9</v>
      </c>
      <c r="Q120" s="327">
        <v>2</v>
      </c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3.5" thickBot="1">
      <c r="A121" s="43" t="s">
        <v>14</v>
      </c>
      <c r="B121" s="9" t="s">
        <v>1</v>
      </c>
      <c r="C121" s="44" t="s">
        <v>18</v>
      </c>
      <c r="D121" s="101">
        <v>1</v>
      </c>
      <c r="E121" s="65">
        <v>2</v>
      </c>
      <c r="F121" s="889" t="s">
        <v>18</v>
      </c>
      <c r="G121" s="890"/>
      <c r="H121" s="893" t="s">
        <v>14</v>
      </c>
      <c r="I121" s="894"/>
      <c r="J121" s="355" t="s">
        <v>390</v>
      </c>
      <c r="K121" s="356"/>
      <c r="L121" s="355" t="s">
        <v>248</v>
      </c>
      <c r="M121" s="392"/>
      <c r="N121" s="392"/>
      <c r="O121" s="393"/>
      <c r="P121" s="358">
        <v>10</v>
      </c>
      <c r="Q121" s="358">
        <v>2</v>
      </c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>
      <c r="A122" s="880"/>
      <c r="B122" s="58"/>
      <c r="C122" s="58"/>
      <c r="D122" s="58"/>
      <c r="E122" s="58"/>
      <c r="F122" s="58"/>
      <c r="G122" s="58"/>
      <c r="H122" s="58"/>
      <c r="I122" s="58"/>
      <c r="J122" s="809" t="s">
        <v>365</v>
      </c>
      <c r="K122" s="811"/>
      <c r="L122" s="809" t="s">
        <v>231</v>
      </c>
      <c r="M122" s="813"/>
      <c r="N122" s="813"/>
      <c r="O122" s="811"/>
      <c r="P122" s="619">
        <v>10</v>
      </c>
      <c r="Q122" s="619">
        <v>2</v>
      </c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>
      <c r="A123" s="881"/>
      <c r="B123" s="881"/>
      <c r="C123" s="881"/>
      <c r="D123" s="881"/>
      <c r="E123" s="881"/>
      <c r="F123" s="881"/>
      <c r="G123" s="881"/>
      <c r="H123" s="881"/>
      <c r="I123" s="881"/>
      <c r="J123" s="344" t="s">
        <v>341</v>
      </c>
      <c r="K123" s="345"/>
      <c r="L123" s="344" t="s">
        <v>233</v>
      </c>
      <c r="M123" s="346"/>
      <c r="N123" s="346"/>
      <c r="O123" s="345"/>
      <c r="P123" s="406">
        <v>11</v>
      </c>
      <c r="Q123" s="406">
        <v>2</v>
      </c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>
      <c r="A124" s="881"/>
      <c r="B124" s="881"/>
      <c r="C124" s="881"/>
      <c r="D124" s="881"/>
      <c r="E124" s="881"/>
      <c r="F124" s="881"/>
      <c r="G124" s="881"/>
      <c r="H124" s="881"/>
      <c r="I124" s="881"/>
      <c r="J124" s="348" t="s">
        <v>309</v>
      </c>
      <c r="K124" s="349"/>
      <c r="L124" s="348" t="s">
        <v>242</v>
      </c>
      <c r="M124" s="350"/>
      <c r="N124" s="350"/>
      <c r="O124" s="349"/>
      <c r="P124" s="404">
        <v>12</v>
      </c>
      <c r="Q124" s="404">
        <v>2</v>
      </c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>
      <c r="A125" s="882"/>
      <c r="B125" s="883"/>
      <c r="C125" s="881"/>
      <c r="D125" s="16"/>
      <c r="E125" s="16"/>
      <c r="F125" s="881"/>
      <c r="G125" s="881"/>
      <c r="H125" s="881"/>
      <c r="I125" s="881"/>
      <c r="J125" s="394" t="s">
        <v>401</v>
      </c>
      <c r="K125" s="395"/>
      <c r="L125" s="394" t="s">
        <v>303</v>
      </c>
      <c r="M125" s="396"/>
      <c r="N125" s="396"/>
      <c r="O125" s="395"/>
      <c r="P125" s="397">
        <v>12</v>
      </c>
      <c r="Q125" s="397">
        <v>2</v>
      </c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>
      <c r="A126" s="58"/>
      <c r="B126" s="58"/>
      <c r="C126" s="58"/>
      <c r="D126" s="58"/>
      <c r="E126" s="58"/>
      <c r="F126" s="58"/>
      <c r="G126" s="58"/>
      <c r="H126" s="58"/>
      <c r="I126" s="58"/>
      <c r="J126" s="351" t="s">
        <v>304</v>
      </c>
      <c r="K126" s="352"/>
      <c r="L126" s="351" t="s">
        <v>244</v>
      </c>
      <c r="M126" s="353"/>
      <c r="N126" s="353"/>
      <c r="O126" s="352"/>
      <c r="P126" s="338">
        <v>1</v>
      </c>
      <c r="Q126" s="338">
        <v>1</v>
      </c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>
      <c r="A127" s="58"/>
      <c r="B127" s="58"/>
      <c r="C127" s="58"/>
      <c r="D127" s="58"/>
      <c r="E127" s="58"/>
      <c r="F127" s="58"/>
      <c r="G127" s="58"/>
      <c r="H127" s="58"/>
      <c r="I127" s="58"/>
      <c r="J127" s="355" t="s">
        <v>367</v>
      </c>
      <c r="K127" s="356"/>
      <c r="L127" s="355" t="s">
        <v>248</v>
      </c>
      <c r="M127" s="392"/>
      <c r="N127" s="392"/>
      <c r="O127" s="393"/>
      <c r="P127" s="358">
        <v>1</v>
      </c>
      <c r="Q127" s="358">
        <v>1</v>
      </c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>
      <c r="A128" s="22"/>
      <c r="B128" s="22"/>
      <c r="C128" s="22"/>
      <c r="D128" s="22"/>
      <c r="E128" s="22"/>
      <c r="F128" s="22"/>
      <c r="G128" s="22"/>
      <c r="H128" s="22"/>
      <c r="I128" s="22"/>
      <c r="J128" s="344" t="s">
        <v>236</v>
      </c>
      <c r="K128" s="345"/>
      <c r="L128" s="344" t="s">
        <v>233</v>
      </c>
      <c r="M128" s="346"/>
      <c r="N128" s="346"/>
      <c r="O128" s="345"/>
      <c r="P128" s="347">
        <v>1</v>
      </c>
      <c r="Q128" s="347">
        <v>1</v>
      </c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>
      <c r="A129" s="22"/>
      <c r="B129" s="22"/>
      <c r="C129" s="22"/>
      <c r="D129" s="22"/>
      <c r="E129" s="22"/>
      <c r="F129" s="22"/>
      <c r="G129" s="22"/>
      <c r="H129" s="22"/>
      <c r="I129" s="22"/>
      <c r="J129" s="490" t="s">
        <v>541</v>
      </c>
      <c r="K129" s="491"/>
      <c r="L129" s="490" t="s">
        <v>231</v>
      </c>
      <c r="M129" s="492"/>
      <c r="N129" s="492"/>
      <c r="O129" s="491"/>
      <c r="P129" s="478">
        <v>2</v>
      </c>
      <c r="Q129" s="478">
        <v>1</v>
      </c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>
      <c r="A130" s="22"/>
      <c r="B130" s="22"/>
      <c r="C130" s="22"/>
      <c r="D130" s="22"/>
      <c r="E130" s="22"/>
      <c r="F130" s="22"/>
      <c r="G130" s="22"/>
      <c r="H130" s="22"/>
      <c r="I130" s="22"/>
      <c r="J130" s="355" t="s">
        <v>399</v>
      </c>
      <c r="K130" s="356"/>
      <c r="L130" s="355" t="s">
        <v>248</v>
      </c>
      <c r="M130" s="357"/>
      <c r="N130" s="357"/>
      <c r="O130" s="356"/>
      <c r="P130" s="358">
        <v>2</v>
      </c>
      <c r="Q130" s="358">
        <v>1</v>
      </c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>
      <c r="A131" s="22"/>
      <c r="B131" s="22"/>
      <c r="C131" s="22"/>
      <c r="D131" s="22"/>
      <c r="E131" s="22"/>
      <c r="F131" s="22"/>
      <c r="G131" s="22"/>
      <c r="H131" s="22"/>
      <c r="I131" s="22"/>
      <c r="J131" s="401" t="s">
        <v>386</v>
      </c>
      <c r="K131" s="402"/>
      <c r="L131" s="401" t="s">
        <v>246</v>
      </c>
      <c r="M131" s="403"/>
      <c r="N131" s="403"/>
      <c r="O131" s="402"/>
      <c r="P131" s="421">
        <v>3</v>
      </c>
      <c r="Q131" s="421">
        <v>1</v>
      </c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>
      <c r="A132" s="22"/>
      <c r="B132" s="22"/>
      <c r="C132" s="22"/>
      <c r="D132" s="22"/>
      <c r="E132" s="22"/>
      <c r="F132" s="22"/>
      <c r="G132" s="22"/>
      <c r="H132" s="22"/>
      <c r="I132" s="22"/>
      <c r="J132" s="355" t="s">
        <v>485</v>
      </c>
      <c r="K132" s="356"/>
      <c r="L132" s="355" t="s">
        <v>248</v>
      </c>
      <c r="M132" s="357"/>
      <c r="N132" s="357"/>
      <c r="O132" s="356"/>
      <c r="P132" s="358">
        <v>3</v>
      </c>
      <c r="Q132" s="358">
        <v>1</v>
      </c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>
      <c r="A133" s="22"/>
      <c r="B133" s="22"/>
      <c r="C133" s="22"/>
      <c r="D133" s="22"/>
      <c r="E133" s="22"/>
      <c r="F133" s="22"/>
      <c r="G133" s="22"/>
      <c r="H133" s="22"/>
      <c r="I133" s="22"/>
      <c r="J133" s="398" t="s">
        <v>488</v>
      </c>
      <c r="K133" s="399"/>
      <c r="L133" s="398" t="s">
        <v>313</v>
      </c>
      <c r="M133" s="400"/>
      <c r="N133" s="400"/>
      <c r="O133" s="399"/>
      <c r="P133" s="405">
        <v>3</v>
      </c>
      <c r="Q133" s="405">
        <v>1</v>
      </c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>
      <c r="A134" s="6"/>
      <c r="B134" s="7"/>
      <c r="C134" s="11"/>
      <c r="D134" s="28"/>
      <c r="E134" s="28"/>
      <c r="F134" s="11"/>
      <c r="G134" s="25"/>
      <c r="H134" s="11"/>
      <c r="I134" s="25"/>
      <c r="J134" s="428" t="s">
        <v>790</v>
      </c>
      <c r="K134" s="429"/>
      <c r="L134" s="428" t="s">
        <v>239</v>
      </c>
      <c r="M134" s="430"/>
      <c r="N134" s="430"/>
      <c r="O134" s="429"/>
      <c r="P134" s="431">
        <v>3</v>
      </c>
      <c r="Q134" s="431">
        <v>1</v>
      </c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>
      <c r="A135" s="22"/>
      <c r="B135" s="22"/>
      <c r="C135" s="22"/>
      <c r="D135" s="22"/>
      <c r="E135" s="22"/>
      <c r="F135" s="22"/>
      <c r="G135" s="22"/>
      <c r="H135" s="22"/>
      <c r="I135" s="22"/>
      <c r="J135" s="344" t="s">
        <v>486</v>
      </c>
      <c r="K135" s="345"/>
      <c r="L135" s="344" t="s">
        <v>233</v>
      </c>
      <c r="M135" s="346"/>
      <c r="N135" s="346"/>
      <c r="O135" s="345"/>
      <c r="P135" s="347">
        <v>3</v>
      </c>
      <c r="Q135" s="347">
        <v>1</v>
      </c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>
      <c r="A136" s="22"/>
      <c r="B136" s="22"/>
      <c r="C136" s="22"/>
      <c r="D136" s="22"/>
      <c r="E136" s="22"/>
      <c r="F136" s="22"/>
      <c r="G136" s="22"/>
      <c r="H136" s="22"/>
      <c r="I136" s="22"/>
      <c r="J136" s="401" t="s">
        <v>307</v>
      </c>
      <c r="K136" s="402"/>
      <c r="L136" s="401" t="s">
        <v>246</v>
      </c>
      <c r="M136" s="403"/>
      <c r="N136" s="403"/>
      <c r="O136" s="402"/>
      <c r="P136" s="421">
        <v>4</v>
      </c>
      <c r="Q136" s="421">
        <v>1</v>
      </c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>
      <c r="A137" s="22"/>
      <c r="B137" s="22"/>
      <c r="C137" s="22"/>
      <c r="D137" s="22"/>
      <c r="E137" s="22"/>
      <c r="F137" s="22"/>
      <c r="G137" s="22"/>
      <c r="H137" s="22"/>
      <c r="I137" s="22"/>
      <c r="J137" s="428" t="s">
        <v>398</v>
      </c>
      <c r="K137" s="429"/>
      <c r="L137" s="428" t="s">
        <v>239</v>
      </c>
      <c r="M137" s="430"/>
      <c r="N137" s="430"/>
      <c r="O137" s="429"/>
      <c r="P137" s="689">
        <v>6</v>
      </c>
      <c r="Q137" s="689">
        <v>1</v>
      </c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>
      <c r="A138" s="22"/>
      <c r="B138" s="22"/>
      <c r="C138" s="22"/>
      <c r="D138" s="22"/>
      <c r="E138" s="22"/>
      <c r="F138" s="22"/>
      <c r="G138" s="22"/>
      <c r="H138" s="22"/>
      <c r="I138" s="22"/>
      <c r="J138" s="344" t="s">
        <v>467</v>
      </c>
      <c r="K138" s="345"/>
      <c r="L138" s="344" t="s">
        <v>233</v>
      </c>
      <c r="M138" s="346"/>
      <c r="N138" s="346"/>
      <c r="O138" s="345"/>
      <c r="P138" s="347">
        <v>6</v>
      </c>
      <c r="Q138" s="347">
        <v>1</v>
      </c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>
      <c r="A139" s="22"/>
      <c r="B139" s="22"/>
      <c r="C139" s="22"/>
      <c r="D139" s="22"/>
      <c r="E139" s="22"/>
      <c r="F139" s="22"/>
      <c r="G139" s="22"/>
      <c r="H139" s="22"/>
      <c r="I139" s="22"/>
      <c r="J139" s="401" t="s">
        <v>788</v>
      </c>
      <c r="K139" s="402"/>
      <c r="L139" s="401" t="s">
        <v>246</v>
      </c>
      <c r="M139" s="403"/>
      <c r="N139" s="403"/>
      <c r="O139" s="402"/>
      <c r="P139" s="421">
        <v>6</v>
      </c>
      <c r="Q139" s="421">
        <v>1</v>
      </c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>
      <c r="A140" s="22"/>
      <c r="B140" s="22"/>
      <c r="C140" s="22"/>
      <c r="D140" s="22"/>
      <c r="E140" s="22"/>
      <c r="F140" s="22"/>
      <c r="G140" s="22"/>
      <c r="H140" s="22"/>
      <c r="I140" s="22"/>
      <c r="J140" s="427" t="s">
        <v>415</v>
      </c>
      <c r="K140" s="425"/>
      <c r="L140" s="427" t="s">
        <v>344</v>
      </c>
      <c r="M140" s="426"/>
      <c r="N140" s="426"/>
      <c r="O140" s="425"/>
      <c r="P140" s="479">
        <v>6</v>
      </c>
      <c r="Q140" s="479">
        <v>1</v>
      </c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>
      <c r="A141" s="22"/>
      <c r="B141" s="22"/>
      <c r="C141" s="22"/>
      <c r="D141" s="22"/>
      <c r="E141" s="22"/>
      <c r="F141" s="22"/>
      <c r="G141" s="22"/>
      <c r="H141" s="22"/>
      <c r="I141" s="22"/>
      <c r="J141" s="427" t="s">
        <v>343</v>
      </c>
      <c r="K141" s="425"/>
      <c r="L141" s="427" t="s">
        <v>344</v>
      </c>
      <c r="M141" s="426"/>
      <c r="N141" s="426"/>
      <c r="O141" s="425"/>
      <c r="P141" s="817">
        <v>6</v>
      </c>
      <c r="Q141" s="817">
        <v>1</v>
      </c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>
      <c r="A142" s="22"/>
      <c r="B142" s="22"/>
      <c r="C142" s="22"/>
      <c r="D142" s="22"/>
      <c r="E142" s="22"/>
      <c r="F142" s="22"/>
      <c r="G142" s="22"/>
      <c r="H142" s="22"/>
      <c r="I142" s="22"/>
      <c r="J142" s="427" t="s">
        <v>487</v>
      </c>
      <c r="K142" s="425"/>
      <c r="L142" s="427" t="s">
        <v>344</v>
      </c>
      <c r="M142" s="426"/>
      <c r="N142" s="426"/>
      <c r="O142" s="425"/>
      <c r="P142" s="479">
        <v>6</v>
      </c>
      <c r="Q142" s="479">
        <v>1</v>
      </c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>
      <c r="A143" s="22"/>
      <c r="B143" s="22"/>
      <c r="C143" s="22"/>
      <c r="D143" s="22"/>
      <c r="E143" s="22"/>
      <c r="F143" s="22"/>
      <c r="G143" s="22"/>
      <c r="H143" s="22"/>
      <c r="I143" s="22"/>
      <c r="J143" s="394" t="s">
        <v>383</v>
      </c>
      <c r="K143" s="395"/>
      <c r="L143" s="394" t="s">
        <v>303</v>
      </c>
      <c r="M143" s="396"/>
      <c r="N143" s="396"/>
      <c r="O143" s="395"/>
      <c r="P143" s="397">
        <v>7</v>
      </c>
      <c r="Q143" s="397">
        <v>1</v>
      </c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>
      <c r="A144" s="22"/>
      <c r="B144" s="22"/>
      <c r="C144" s="22"/>
      <c r="D144" s="22"/>
      <c r="E144" s="22"/>
      <c r="F144" s="22"/>
      <c r="G144" s="22"/>
      <c r="H144" s="22"/>
      <c r="I144" s="22"/>
      <c r="J144" s="398" t="s">
        <v>315</v>
      </c>
      <c r="K144" s="399"/>
      <c r="L144" s="398" t="s">
        <v>313</v>
      </c>
      <c r="M144" s="400"/>
      <c r="N144" s="400"/>
      <c r="O144" s="399"/>
      <c r="P144" s="620">
        <v>7</v>
      </c>
      <c r="Q144" s="620">
        <v>1</v>
      </c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>
      <c r="A145" s="22"/>
      <c r="B145" s="22"/>
      <c r="C145" s="22"/>
      <c r="D145" s="22"/>
      <c r="E145" s="22"/>
      <c r="F145" s="22"/>
      <c r="G145" s="22"/>
      <c r="H145" s="22"/>
      <c r="I145" s="22"/>
      <c r="J145" s="394" t="s">
        <v>346</v>
      </c>
      <c r="K145" s="395"/>
      <c r="L145" s="394" t="s">
        <v>303</v>
      </c>
      <c r="M145" s="396"/>
      <c r="N145" s="396"/>
      <c r="O145" s="395"/>
      <c r="P145" s="337">
        <v>7</v>
      </c>
      <c r="Q145" s="337">
        <v>1</v>
      </c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>
      <c r="A146" s="22"/>
      <c r="B146" s="22"/>
      <c r="C146" s="22"/>
      <c r="D146" s="22"/>
      <c r="E146" s="22"/>
      <c r="F146" s="22"/>
      <c r="G146" s="22"/>
      <c r="H146" s="22"/>
      <c r="I146" s="22"/>
      <c r="J146" s="428" t="s">
        <v>469</v>
      </c>
      <c r="K146" s="429"/>
      <c r="L146" s="428" t="s">
        <v>239</v>
      </c>
      <c r="M146" s="430"/>
      <c r="N146" s="430"/>
      <c r="O146" s="429"/>
      <c r="P146" s="431">
        <v>8</v>
      </c>
      <c r="Q146" s="431">
        <v>1</v>
      </c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>
      <c r="A147" s="22"/>
      <c r="B147" s="22"/>
      <c r="C147" s="22"/>
      <c r="D147" s="22"/>
      <c r="E147" s="22"/>
      <c r="F147" s="22"/>
      <c r="G147" s="22"/>
      <c r="H147" s="22"/>
      <c r="I147" s="22"/>
      <c r="J147" s="394" t="s">
        <v>404</v>
      </c>
      <c r="K147" s="395"/>
      <c r="L147" s="394" t="s">
        <v>303</v>
      </c>
      <c r="M147" s="396"/>
      <c r="N147" s="396"/>
      <c r="O147" s="395"/>
      <c r="P147" s="865">
        <v>9</v>
      </c>
      <c r="Q147" s="865">
        <v>1</v>
      </c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>
      <c r="A148" s="22"/>
      <c r="B148" s="22"/>
      <c r="C148" s="22"/>
      <c r="D148" s="22"/>
      <c r="E148" s="22"/>
      <c r="F148" s="22"/>
      <c r="G148" s="22"/>
      <c r="H148" s="22"/>
      <c r="I148" s="22"/>
      <c r="J148" s="341" t="s">
        <v>366</v>
      </c>
      <c r="K148" s="342"/>
      <c r="L148" s="341" t="s">
        <v>231</v>
      </c>
      <c r="M148" s="343"/>
      <c r="N148" s="343"/>
      <c r="O148" s="342"/>
      <c r="P148" s="619">
        <v>10</v>
      </c>
      <c r="Q148" s="619">
        <v>1</v>
      </c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>
      <c r="A149" s="22"/>
      <c r="B149" s="22"/>
      <c r="C149" s="22"/>
      <c r="D149" s="22"/>
      <c r="E149" s="22"/>
      <c r="F149" s="22"/>
      <c r="G149" s="22"/>
      <c r="H149" s="22"/>
      <c r="I149" s="22"/>
      <c r="J149" s="428" t="s">
        <v>789</v>
      </c>
      <c r="K149" s="429"/>
      <c r="L149" s="428" t="s">
        <v>239</v>
      </c>
      <c r="M149" s="430"/>
      <c r="N149" s="430"/>
      <c r="O149" s="429"/>
      <c r="P149" s="431">
        <v>10</v>
      </c>
      <c r="Q149" s="431">
        <v>1</v>
      </c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>
      <c r="A150" s="22"/>
      <c r="B150" s="22"/>
      <c r="C150" s="22"/>
      <c r="D150" s="22"/>
      <c r="E150" s="22"/>
      <c r="F150" s="22"/>
      <c r="G150" s="22"/>
      <c r="H150" s="22"/>
      <c r="I150" s="22"/>
      <c r="J150" s="344" t="s">
        <v>418</v>
      </c>
      <c r="K150" s="345"/>
      <c r="L150" s="344" t="s">
        <v>233</v>
      </c>
      <c r="M150" s="346"/>
      <c r="N150" s="346"/>
      <c r="O150" s="345"/>
      <c r="P150" s="347">
        <v>10</v>
      </c>
      <c r="Q150" s="347">
        <v>1</v>
      </c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>
      <c r="A151" s="22"/>
      <c r="B151" s="22"/>
      <c r="C151" s="22"/>
      <c r="D151" s="22"/>
      <c r="E151" s="22"/>
      <c r="F151" s="22"/>
      <c r="G151" s="22"/>
      <c r="H151" s="22"/>
      <c r="I151" s="22"/>
      <c r="J151" s="348" t="s">
        <v>453</v>
      </c>
      <c r="K151" s="349"/>
      <c r="L151" s="348" t="s">
        <v>242</v>
      </c>
      <c r="M151" s="350"/>
      <c r="N151" s="350"/>
      <c r="O151" s="349"/>
      <c r="P151" s="621">
        <v>11</v>
      </c>
      <c r="Q151" s="621">
        <v>1</v>
      </c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>
      <c r="A152" s="22"/>
      <c r="B152" s="22"/>
      <c r="C152" s="22"/>
      <c r="D152" s="22"/>
      <c r="E152" s="22"/>
      <c r="F152" s="22"/>
      <c r="G152" s="22"/>
      <c r="H152" s="22"/>
      <c r="I152" s="22"/>
      <c r="J152" s="427" t="s">
        <v>451</v>
      </c>
      <c r="K152" s="425"/>
      <c r="L152" s="427" t="s">
        <v>344</v>
      </c>
      <c r="M152" s="426"/>
      <c r="N152" s="426"/>
      <c r="O152" s="425"/>
      <c r="P152" s="479">
        <v>11</v>
      </c>
      <c r="Q152" s="479">
        <v>1</v>
      </c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>
      <c r="A153" s="22"/>
      <c r="B153" s="22"/>
      <c r="C153" s="22"/>
      <c r="D153" s="22"/>
      <c r="E153" s="22"/>
      <c r="F153" s="22"/>
      <c r="G153" s="22"/>
      <c r="H153" s="22"/>
      <c r="I153" s="22"/>
      <c r="J153" s="401" t="s">
        <v>414</v>
      </c>
      <c r="K153" s="402"/>
      <c r="L153" s="401" t="s">
        <v>246</v>
      </c>
      <c r="M153" s="403"/>
      <c r="N153" s="403"/>
      <c r="O153" s="402"/>
      <c r="P153" s="421">
        <v>11</v>
      </c>
      <c r="Q153" s="421">
        <v>1</v>
      </c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>
      <c r="A154" s="22"/>
      <c r="B154" s="22"/>
      <c r="C154" s="22"/>
      <c r="D154" s="22"/>
      <c r="E154" s="22"/>
      <c r="F154" s="22"/>
      <c r="G154" s="22"/>
      <c r="H154" s="22"/>
      <c r="I154" s="22"/>
      <c r="J154" s="394" t="s">
        <v>417</v>
      </c>
      <c r="K154" s="395"/>
      <c r="L154" s="394" t="s">
        <v>303</v>
      </c>
      <c r="M154" s="396"/>
      <c r="N154" s="396"/>
      <c r="O154" s="395"/>
      <c r="P154" s="397">
        <v>11</v>
      </c>
      <c r="Q154" s="397">
        <v>1</v>
      </c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>
      <c r="A155" s="22"/>
      <c r="B155" s="22"/>
      <c r="C155" s="22"/>
      <c r="D155" s="22"/>
      <c r="E155" s="22"/>
      <c r="F155" s="22"/>
      <c r="G155" s="22"/>
      <c r="H155" s="22"/>
      <c r="I155" s="22"/>
      <c r="J155" s="355" t="s">
        <v>247</v>
      </c>
      <c r="K155" s="356"/>
      <c r="L155" s="355" t="s">
        <v>248</v>
      </c>
      <c r="M155" s="357"/>
      <c r="N155" s="357"/>
      <c r="O155" s="356"/>
      <c r="P155" s="867">
        <v>11</v>
      </c>
      <c r="Q155" s="867">
        <v>1</v>
      </c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>
      <c r="A156" s="22"/>
      <c r="B156" s="22"/>
      <c r="C156" s="22"/>
      <c r="D156" s="22"/>
      <c r="E156" s="22"/>
      <c r="F156" s="22"/>
      <c r="G156" s="22"/>
      <c r="H156" s="22"/>
      <c r="I156" s="22"/>
      <c r="J156" s="490" t="s">
        <v>450</v>
      </c>
      <c r="K156" s="491"/>
      <c r="L156" s="490" t="s">
        <v>231</v>
      </c>
      <c r="M156" s="492"/>
      <c r="N156" s="492"/>
      <c r="O156" s="491"/>
      <c r="P156" s="866">
        <v>11</v>
      </c>
      <c r="Q156" s="866">
        <v>1</v>
      </c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>
      <c r="A157" s="22"/>
      <c r="B157" s="22"/>
      <c r="C157" s="22"/>
      <c r="D157" s="22"/>
      <c r="E157" s="22"/>
      <c r="F157" s="22"/>
      <c r="G157" s="22"/>
      <c r="H157" s="22"/>
      <c r="I157" s="22"/>
      <c r="J157" s="344" t="s">
        <v>342</v>
      </c>
      <c r="K157" s="345"/>
      <c r="L157" s="344" t="s">
        <v>233</v>
      </c>
      <c r="M157" s="346"/>
      <c r="N157" s="346"/>
      <c r="O157" s="345"/>
      <c r="P157" s="347">
        <v>11</v>
      </c>
      <c r="Q157" s="347">
        <v>1</v>
      </c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>
      <c r="A158" s="22"/>
      <c r="B158" s="22"/>
      <c r="C158" s="22"/>
      <c r="D158" s="22"/>
      <c r="E158" s="22"/>
      <c r="F158" s="22"/>
      <c r="G158" s="22"/>
      <c r="H158" s="22"/>
      <c r="I158" s="22"/>
      <c r="J158" s="398" t="s">
        <v>312</v>
      </c>
      <c r="K158" s="399"/>
      <c r="L158" s="398" t="s">
        <v>313</v>
      </c>
      <c r="M158" s="400"/>
      <c r="N158" s="400"/>
      <c r="O158" s="399"/>
      <c r="P158" s="405">
        <v>12</v>
      </c>
      <c r="Q158" s="405">
        <v>1</v>
      </c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3.5" thickBot="1">
      <c r="A159" s="22"/>
      <c r="B159" s="22"/>
      <c r="C159" s="22"/>
      <c r="D159" s="22"/>
      <c r="E159" s="22"/>
      <c r="F159" s="22"/>
      <c r="G159" s="22"/>
      <c r="H159" s="22"/>
      <c r="I159" s="22"/>
      <c r="J159" s="859" t="s">
        <v>348</v>
      </c>
      <c r="K159" s="860"/>
      <c r="L159" s="859" t="s">
        <v>239</v>
      </c>
      <c r="M159" s="861"/>
      <c r="N159" s="861"/>
      <c r="O159" s="860"/>
      <c r="P159" s="862">
        <v>13</v>
      </c>
      <c r="Q159" s="862">
        <v>1</v>
      </c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>
      <c r="A160" s="22"/>
      <c r="B160" s="22"/>
      <c r="C160" s="22"/>
      <c r="D160" s="22"/>
      <c r="E160" s="22"/>
      <c r="F160" s="22"/>
      <c r="G160" s="22"/>
      <c r="H160" s="22"/>
      <c r="I160" s="22"/>
      <c r="J160" s="33"/>
      <c r="K160" s="33"/>
      <c r="L160" s="33"/>
      <c r="M160" s="33"/>
      <c r="N160" s="33"/>
      <c r="O160" s="33"/>
      <c r="P160" s="24"/>
      <c r="Q160" s="24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>
      <c r="A161" s="22"/>
      <c r="B161" s="22"/>
      <c r="C161" s="22"/>
      <c r="D161" s="22"/>
      <c r="E161" s="22"/>
      <c r="F161" s="22"/>
      <c r="G161" s="22"/>
      <c r="H161" s="22"/>
      <c r="I161" s="22"/>
      <c r="J161" s="33"/>
      <c r="K161" s="33"/>
      <c r="L161" s="33"/>
      <c r="M161" s="33"/>
      <c r="N161" s="33"/>
      <c r="O161" s="33"/>
      <c r="P161" s="24"/>
      <c r="Q161" s="24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>
      <c r="A162" s="22"/>
      <c r="B162" s="22"/>
      <c r="C162" s="22"/>
      <c r="D162" s="22"/>
      <c r="E162" s="22"/>
      <c r="F162" s="22"/>
      <c r="G162" s="22"/>
      <c r="H162" s="22"/>
      <c r="I162" s="22"/>
      <c r="J162" s="33"/>
      <c r="K162" s="33"/>
      <c r="L162" s="33"/>
      <c r="M162" s="33"/>
      <c r="N162" s="33"/>
      <c r="O162" s="33"/>
      <c r="P162" s="34"/>
      <c r="Q162" s="34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>
      <c r="A163" s="22"/>
      <c r="B163" s="22"/>
      <c r="C163" s="22"/>
      <c r="D163" s="22"/>
      <c r="E163" s="22"/>
      <c r="F163" s="22"/>
      <c r="G163" s="22"/>
      <c r="H163" s="22"/>
      <c r="I163" s="22"/>
      <c r="J163" s="33"/>
      <c r="K163" s="33"/>
      <c r="L163" s="33"/>
      <c r="M163" s="33"/>
      <c r="N163" s="33"/>
      <c r="O163" s="33"/>
      <c r="P163" s="34"/>
      <c r="Q163" s="34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>
      <c r="A164" s="22"/>
      <c r="B164" s="22"/>
      <c r="C164" s="22"/>
      <c r="D164" s="22"/>
      <c r="E164" s="22"/>
      <c r="F164" s="22"/>
      <c r="G164" s="22"/>
      <c r="H164" s="22"/>
      <c r="I164" s="22"/>
      <c r="J164" s="33"/>
      <c r="K164" s="33"/>
      <c r="L164" s="33"/>
      <c r="M164" s="33"/>
      <c r="N164" s="33"/>
      <c r="O164" s="33"/>
      <c r="P164" s="24"/>
      <c r="Q164" s="24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>
      <c r="A165" s="22"/>
      <c r="B165" s="22"/>
      <c r="C165" s="22"/>
      <c r="D165" s="22"/>
      <c r="E165" s="22"/>
      <c r="F165" s="22"/>
      <c r="G165" s="22"/>
      <c r="H165" s="22"/>
      <c r="I165" s="22"/>
      <c r="J165" s="33"/>
      <c r="K165" s="33"/>
      <c r="L165" s="33"/>
      <c r="M165" s="33"/>
      <c r="N165" s="33"/>
      <c r="O165" s="33"/>
      <c r="P165" s="34"/>
      <c r="Q165" s="34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>
      <c r="A166" s="22"/>
      <c r="B166" s="22"/>
      <c r="C166" s="22"/>
      <c r="D166" s="22"/>
      <c r="E166" s="22"/>
      <c r="F166" s="22"/>
      <c r="G166" s="22"/>
      <c r="H166" s="22"/>
      <c r="I166" s="22"/>
      <c r="J166" s="33"/>
      <c r="K166" s="33"/>
      <c r="L166" s="33"/>
      <c r="M166" s="33"/>
      <c r="N166" s="33"/>
      <c r="O166" s="33"/>
      <c r="P166" s="24"/>
      <c r="Q166" s="24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>
      <c r="A167" s="22"/>
      <c r="B167" s="22"/>
      <c r="C167" s="22"/>
      <c r="D167" s="22"/>
      <c r="E167" s="22"/>
      <c r="F167" s="22"/>
      <c r="G167" s="22"/>
      <c r="H167" s="22"/>
      <c r="I167" s="22"/>
      <c r="J167" s="33"/>
      <c r="K167" s="33"/>
      <c r="L167" s="33"/>
      <c r="M167" s="33"/>
      <c r="N167" s="33"/>
      <c r="O167" s="33"/>
      <c r="P167" s="34"/>
      <c r="Q167" s="34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>
      <c r="A168" s="22"/>
      <c r="B168" s="22"/>
      <c r="C168" s="22"/>
      <c r="D168" s="22"/>
      <c r="E168" s="22"/>
      <c r="F168" s="22"/>
      <c r="G168" s="22"/>
      <c r="H168" s="22"/>
      <c r="I168" s="22"/>
      <c r="J168" s="33"/>
      <c r="K168" s="33"/>
      <c r="L168" s="33"/>
      <c r="M168" s="33"/>
      <c r="N168" s="33"/>
      <c r="O168" s="33"/>
      <c r="P168" s="24"/>
      <c r="Q168" s="24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>
      <c r="A169" s="22"/>
      <c r="B169" s="22"/>
      <c r="C169" s="22"/>
      <c r="D169" s="22"/>
      <c r="E169" s="22"/>
      <c r="F169" s="22"/>
      <c r="G169" s="22"/>
      <c r="H169" s="22"/>
      <c r="I169" s="22"/>
      <c r="J169" s="33"/>
      <c r="K169" s="33"/>
      <c r="L169" s="33"/>
      <c r="M169" s="33"/>
      <c r="N169" s="33"/>
      <c r="O169" s="33"/>
      <c r="P169" s="34"/>
      <c r="Q169" s="34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>
      <c r="A170" s="22"/>
      <c r="B170" s="22"/>
      <c r="C170" s="22"/>
      <c r="D170" s="22"/>
      <c r="E170" s="22"/>
      <c r="F170" s="22"/>
      <c r="G170" s="22"/>
      <c r="H170" s="22"/>
      <c r="I170" s="22"/>
      <c r="J170" s="33"/>
      <c r="K170" s="33"/>
      <c r="L170" s="33"/>
      <c r="M170" s="33"/>
      <c r="N170" s="33"/>
      <c r="O170" s="33"/>
      <c r="P170" s="24"/>
      <c r="Q170" s="24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>
      <c r="A171" s="22"/>
      <c r="B171" s="22"/>
      <c r="C171" s="22"/>
      <c r="D171" s="22"/>
      <c r="E171" s="22"/>
      <c r="F171" s="22"/>
      <c r="G171" s="22"/>
      <c r="H171" s="22"/>
      <c r="I171" s="22"/>
      <c r="J171" s="33"/>
      <c r="K171" s="33"/>
      <c r="L171" s="33"/>
      <c r="M171" s="33"/>
      <c r="N171" s="33"/>
      <c r="O171" s="33"/>
      <c r="P171" s="24"/>
      <c r="Q171" s="24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>
      <c r="A172" s="22"/>
      <c r="B172" s="22"/>
      <c r="C172" s="22"/>
      <c r="D172" s="22"/>
      <c r="E172" s="22"/>
      <c r="F172" s="22"/>
      <c r="G172" s="22"/>
      <c r="H172" s="22"/>
      <c r="I172" s="22"/>
      <c r="J172" s="33"/>
      <c r="K172" s="33"/>
      <c r="L172" s="33"/>
      <c r="M172" s="33"/>
      <c r="N172" s="33"/>
      <c r="O172" s="33"/>
      <c r="P172" s="24"/>
      <c r="Q172" s="24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>
      <c r="A173" s="22"/>
      <c r="B173" s="22"/>
      <c r="C173" s="22"/>
      <c r="D173" s="22"/>
      <c r="E173" s="22"/>
      <c r="F173" s="22"/>
      <c r="G173" s="22"/>
      <c r="H173" s="22"/>
      <c r="I173" s="22"/>
      <c r="J173" s="33"/>
      <c r="K173" s="33"/>
      <c r="L173" s="33"/>
      <c r="M173" s="33"/>
      <c r="N173" s="33"/>
      <c r="O173" s="33"/>
      <c r="P173" s="34"/>
      <c r="Q173" s="34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>
      <c r="A174" s="22"/>
      <c r="B174" s="22"/>
      <c r="C174" s="22"/>
      <c r="D174" s="22"/>
      <c r="E174" s="22"/>
      <c r="F174" s="22"/>
      <c r="G174" s="22"/>
      <c r="H174" s="22"/>
      <c r="I174" s="22"/>
      <c r="J174" s="33"/>
      <c r="K174" s="33"/>
      <c r="L174" s="33"/>
      <c r="M174" s="33"/>
      <c r="N174" s="33"/>
      <c r="O174" s="33"/>
      <c r="P174" s="24"/>
      <c r="Q174" s="24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>
      <c r="A175" s="22"/>
      <c r="B175" s="22"/>
      <c r="C175" s="22"/>
      <c r="D175" s="22"/>
      <c r="E175" s="22"/>
      <c r="F175" s="22"/>
      <c r="G175" s="22"/>
      <c r="H175" s="22"/>
      <c r="I175" s="22"/>
      <c r="J175" s="909"/>
      <c r="K175" s="909"/>
      <c r="L175" s="909"/>
      <c r="M175" s="909"/>
      <c r="N175" s="909"/>
      <c r="O175" s="909"/>
      <c r="P175" s="24"/>
      <c r="Q175" s="24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>
      <c r="A176" s="22"/>
      <c r="B176" s="22"/>
      <c r="C176" s="22"/>
      <c r="D176" s="22"/>
      <c r="E176" s="22"/>
      <c r="F176" s="22"/>
      <c r="G176" s="22"/>
      <c r="H176" s="22"/>
      <c r="I176" s="22"/>
      <c r="J176" s="909"/>
      <c r="K176" s="909"/>
      <c r="L176" s="909"/>
      <c r="M176" s="909"/>
      <c r="N176" s="909"/>
      <c r="O176" s="909"/>
      <c r="P176" s="24"/>
      <c r="Q176" s="24"/>
      <c r="R176" s="4"/>
      <c r="S176" s="22"/>
      <c r="T176" s="22"/>
      <c r="U176" s="22"/>
      <c r="V176" s="22"/>
      <c r="W176" s="22"/>
      <c r="X176" s="22"/>
      <c r="Y176" s="22"/>
      <c r="Z176" s="22"/>
    </row>
    <row r="177" spans="1:26" ht="12.75">
      <c r="A177" s="22"/>
      <c r="B177" s="22"/>
      <c r="C177" s="22"/>
      <c r="D177" s="22"/>
      <c r="E177" s="22"/>
      <c r="F177" s="22"/>
      <c r="G177" s="22"/>
      <c r="H177" s="22"/>
      <c r="I177" s="22"/>
      <c r="J177" s="909"/>
      <c r="K177" s="909"/>
      <c r="L177" s="909"/>
      <c r="M177" s="909"/>
      <c r="N177" s="909"/>
      <c r="O177" s="909"/>
      <c r="P177" s="34"/>
      <c r="Q177" s="34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>
      <c r="A178" s="22"/>
      <c r="B178" s="22"/>
      <c r="C178" s="22"/>
      <c r="D178" s="22"/>
      <c r="E178" s="22"/>
      <c r="F178" s="22"/>
      <c r="G178" s="22"/>
      <c r="H178" s="22"/>
      <c r="I178" s="22"/>
      <c r="J178" s="909"/>
      <c r="K178" s="909"/>
      <c r="L178" s="909"/>
      <c r="M178" s="909"/>
      <c r="N178" s="909"/>
      <c r="O178" s="909"/>
      <c r="P178" s="34"/>
      <c r="Q178" s="34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>
      <c r="A179" s="22"/>
      <c r="B179" s="22"/>
      <c r="C179" s="22"/>
      <c r="D179" s="22"/>
      <c r="E179" s="22"/>
      <c r="F179" s="22"/>
      <c r="G179" s="22"/>
      <c r="H179" s="22"/>
      <c r="I179" s="22"/>
      <c r="J179" s="909"/>
      <c r="K179" s="909"/>
      <c r="L179" s="909"/>
      <c r="M179" s="909"/>
      <c r="N179" s="909"/>
      <c r="O179" s="909"/>
      <c r="P179" s="24"/>
      <c r="Q179" s="24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>
      <c r="A180" s="22"/>
      <c r="B180" s="22"/>
      <c r="C180" s="22"/>
      <c r="D180" s="22"/>
      <c r="E180" s="22"/>
      <c r="F180" s="22"/>
      <c r="G180" s="22"/>
      <c r="H180" s="22"/>
      <c r="I180" s="22"/>
      <c r="J180" s="909"/>
      <c r="K180" s="909"/>
      <c r="L180" s="909"/>
      <c r="M180" s="909"/>
      <c r="N180" s="909"/>
      <c r="O180" s="909"/>
      <c r="P180" s="24"/>
      <c r="Q180" s="24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>
      <c r="A181" s="22"/>
      <c r="B181" s="22"/>
      <c r="C181" s="22"/>
      <c r="D181" s="22"/>
      <c r="E181" s="22"/>
      <c r="F181" s="22"/>
      <c r="G181" s="22"/>
      <c r="H181" s="22"/>
      <c r="I181" s="22"/>
      <c r="J181" s="909"/>
      <c r="K181" s="909"/>
      <c r="L181" s="909"/>
      <c r="M181" s="909"/>
      <c r="N181" s="909"/>
      <c r="O181" s="909"/>
      <c r="P181" s="34"/>
      <c r="Q181" s="34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>
      <c r="A182" s="22"/>
      <c r="B182" s="22"/>
      <c r="C182" s="22"/>
      <c r="D182" s="22"/>
      <c r="E182" s="22"/>
      <c r="F182" s="22"/>
      <c r="G182" s="22"/>
      <c r="H182" s="22"/>
      <c r="I182" s="22"/>
      <c r="J182" s="909"/>
      <c r="K182" s="909"/>
      <c r="L182" s="909"/>
      <c r="M182" s="909"/>
      <c r="N182" s="909"/>
      <c r="O182" s="909"/>
      <c r="P182" s="34"/>
      <c r="Q182" s="34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>
      <c r="A183" s="22"/>
      <c r="B183" s="22"/>
      <c r="C183" s="22"/>
      <c r="D183" s="22"/>
      <c r="E183" s="22"/>
      <c r="F183" s="22"/>
      <c r="G183" s="22"/>
      <c r="H183" s="22"/>
      <c r="I183" s="22"/>
      <c r="J183" s="909"/>
      <c r="K183" s="909"/>
      <c r="L183" s="909"/>
      <c r="M183" s="909"/>
      <c r="N183" s="909"/>
      <c r="O183" s="909"/>
      <c r="P183" s="24"/>
      <c r="Q183" s="24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>
      <c r="A184" s="22"/>
      <c r="B184" s="22"/>
      <c r="C184" s="22"/>
      <c r="D184" s="22"/>
      <c r="E184" s="22"/>
      <c r="F184" s="22"/>
      <c r="G184" s="22"/>
      <c r="H184" s="22"/>
      <c r="I184" s="22"/>
      <c r="J184" s="909"/>
      <c r="K184" s="909"/>
      <c r="L184" s="909"/>
      <c r="M184" s="909"/>
      <c r="N184" s="909"/>
      <c r="O184" s="909"/>
      <c r="P184" s="34"/>
      <c r="Q184" s="34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>
      <c r="A185" s="22"/>
      <c r="B185" s="22"/>
      <c r="C185" s="22"/>
      <c r="D185" s="22"/>
      <c r="E185" s="22"/>
      <c r="F185" s="22"/>
      <c r="G185" s="22"/>
      <c r="H185" s="22"/>
      <c r="I185" s="22"/>
      <c r="J185" s="909"/>
      <c r="K185" s="909"/>
      <c r="L185" s="909"/>
      <c r="M185" s="909"/>
      <c r="N185" s="909"/>
      <c r="O185" s="909"/>
      <c r="P185" s="24"/>
      <c r="Q185" s="24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>
      <c r="A186" s="22"/>
      <c r="B186" s="22"/>
      <c r="C186" s="22"/>
      <c r="D186" s="22"/>
      <c r="E186" s="22"/>
      <c r="F186" s="22"/>
      <c r="G186" s="22"/>
      <c r="H186" s="22"/>
      <c r="I186" s="22"/>
      <c r="J186" s="909"/>
      <c r="K186" s="909"/>
      <c r="L186" s="909"/>
      <c r="M186" s="909"/>
      <c r="N186" s="909"/>
      <c r="O186" s="909"/>
      <c r="P186" s="24"/>
      <c r="Q186" s="24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>
      <c r="A187" s="22"/>
      <c r="B187" s="22"/>
      <c r="C187" s="22"/>
      <c r="D187" s="22"/>
      <c r="E187" s="22"/>
      <c r="F187" s="22"/>
      <c r="G187" s="22"/>
      <c r="H187" s="22"/>
      <c r="I187" s="22"/>
      <c r="J187" s="909"/>
      <c r="K187" s="909"/>
      <c r="L187" s="909"/>
      <c r="M187" s="909"/>
      <c r="N187" s="909"/>
      <c r="O187" s="909"/>
      <c r="P187" s="24"/>
      <c r="Q187" s="24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>
      <c r="A188" s="22"/>
      <c r="B188" s="22"/>
      <c r="C188" s="22"/>
      <c r="D188" s="22"/>
      <c r="E188" s="22"/>
      <c r="F188" s="22"/>
      <c r="G188" s="22"/>
      <c r="H188" s="22"/>
      <c r="I188" s="22"/>
      <c r="J188" s="909"/>
      <c r="K188" s="909"/>
      <c r="L188" s="909"/>
      <c r="M188" s="909"/>
      <c r="N188" s="909"/>
      <c r="O188" s="909"/>
      <c r="P188" s="24"/>
      <c r="Q188" s="24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>
      <c r="A189" s="22"/>
      <c r="B189" s="22"/>
      <c r="C189" s="22"/>
      <c r="D189" s="22"/>
      <c r="E189" s="22"/>
      <c r="F189" s="22"/>
      <c r="G189" s="22"/>
      <c r="H189" s="22"/>
      <c r="I189" s="22"/>
      <c r="J189" s="909"/>
      <c r="K189" s="909"/>
      <c r="L189" s="909"/>
      <c r="M189" s="909"/>
      <c r="N189" s="909"/>
      <c r="O189" s="909"/>
      <c r="P189" s="24"/>
      <c r="Q189" s="24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>
      <c r="A190" s="22"/>
      <c r="B190" s="22"/>
      <c r="C190" s="22"/>
      <c r="D190" s="22"/>
      <c r="E190" s="22"/>
      <c r="F190" s="22"/>
      <c r="G190" s="22"/>
      <c r="H190" s="22"/>
      <c r="I190" s="22"/>
      <c r="J190" s="909"/>
      <c r="K190" s="909"/>
      <c r="L190" s="909"/>
      <c r="M190" s="909"/>
      <c r="N190" s="909"/>
      <c r="O190" s="909"/>
      <c r="P190" s="24"/>
      <c r="Q190" s="24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>
      <c r="A191" s="22"/>
      <c r="B191" s="22"/>
      <c r="C191" s="22"/>
      <c r="D191" s="22"/>
      <c r="E191" s="22"/>
      <c r="F191" s="22"/>
      <c r="G191" s="22"/>
      <c r="H191" s="22"/>
      <c r="I191" s="22"/>
      <c r="J191" s="909"/>
      <c r="K191" s="909"/>
      <c r="L191" s="909"/>
      <c r="M191" s="909"/>
      <c r="N191" s="909"/>
      <c r="O191" s="909"/>
      <c r="P191" s="24"/>
      <c r="Q191" s="24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>
      <c r="A192" s="22"/>
      <c r="B192" s="22"/>
      <c r="C192" s="22"/>
      <c r="D192" s="22"/>
      <c r="E192" s="22"/>
      <c r="F192" s="22"/>
      <c r="G192" s="22"/>
      <c r="H192" s="22"/>
      <c r="I192" s="22"/>
      <c r="J192" s="909"/>
      <c r="K192" s="909"/>
      <c r="L192" s="909"/>
      <c r="M192" s="909"/>
      <c r="N192" s="909"/>
      <c r="O192" s="909"/>
      <c r="P192" s="34"/>
      <c r="Q192" s="34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>
      <c r="A193" s="22"/>
      <c r="B193" s="22"/>
      <c r="C193" s="22"/>
      <c r="D193" s="22"/>
      <c r="E193" s="22"/>
      <c r="F193" s="22"/>
      <c r="G193" s="22"/>
      <c r="H193" s="22"/>
      <c r="I193" s="22"/>
      <c r="J193" s="909"/>
      <c r="K193" s="909"/>
      <c r="L193" s="909"/>
      <c r="M193" s="909"/>
      <c r="N193" s="909"/>
      <c r="O193" s="909"/>
      <c r="P193" s="24"/>
      <c r="Q193" s="24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="38" customFormat="1" ht="12.75"/>
    <row r="202" s="38" customFormat="1" ht="12.75"/>
    <row r="203" s="38" customFormat="1" ht="12.75"/>
    <row r="204" s="38" customFormat="1" ht="12.75"/>
    <row r="205" spans="1:20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1:20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1:20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1:20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1:20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1:20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1:20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1:20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1:20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1:20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1:20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1:20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1:20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1:20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1:20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1:20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1:20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1:20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1:20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</sheetData>
  <mergeCells count="147">
    <mergeCell ref="L69:O69"/>
    <mergeCell ref="J69:K69"/>
    <mergeCell ref="A45:I45"/>
    <mergeCell ref="J8:Q8"/>
    <mergeCell ref="J16:Q16"/>
    <mergeCell ref="J60:Q60"/>
    <mergeCell ref="J68:Q68"/>
    <mergeCell ref="J52:Q52"/>
    <mergeCell ref="A32:E32"/>
    <mergeCell ref="F36:I36"/>
    <mergeCell ref="F91:G91"/>
    <mergeCell ref="H91:I91"/>
    <mergeCell ref="H108:I108"/>
    <mergeCell ref="A108:E108"/>
    <mergeCell ref="A93:I93"/>
    <mergeCell ref="A94:E94"/>
    <mergeCell ref="F94:G94"/>
    <mergeCell ref="H94:I94"/>
    <mergeCell ref="A102:E102"/>
    <mergeCell ref="F102:G102"/>
    <mergeCell ref="A89:I89"/>
    <mergeCell ref="A90:E90"/>
    <mergeCell ref="F90:G90"/>
    <mergeCell ref="H90:I90"/>
    <mergeCell ref="J190:K190"/>
    <mergeCell ref="J191:K191"/>
    <mergeCell ref="J186:K186"/>
    <mergeCell ref="J187:K187"/>
    <mergeCell ref="J188:K188"/>
    <mergeCell ref="J189:K189"/>
    <mergeCell ref="H102:I102"/>
    <mergeCell ref="J184:K184"/>
    <mergeCell ref="J180:K180"/>
    <mergeCell ref="J181:K181"/>
    <mergeCell ref="J182:K182"/>
    <mergeCell ref="H105:I105"/>
    <mergeCell ref="F104:G104"/>
    <mergeCell ref="H104:I104"/>
    <mergeCell ref="J183:K183"/>
    <mergeCell ref="F116:G116"/>
    <mergeCell ref="F120:G120"/>
    <mergeCell ref="H120:I120"/>
    <mergeCell ref="F105:G105"/>
    <mergeCell ref="F109:G109"/>
    <mergeCell ref="H109:I109"/>
    <mergeCell ref="H113:I113"/>
    <mergeCell ref="J185:K185"/>
    <mergeCell ref="J176:K176"/>
    <mergeCell ref="J177:K177"/>
    <mergeCell ref="J178:K178"/>
    <mergeCell ref="J179:K179"/>
    <mergeCell ref="A40:E40"/>
    <mergeCell ref="F40:I40"/>
    <mergeCell ref="F63:I63"/>
    <mergeCell ref="A59:E59"/>
    <mergeCell ref="A46:I46"/>
    <mergeCell ref="A120:E120"/>
    <mergeCell ref="A107:I107"/>
    <mergeCell ref="A115:I115"/>
    <mergeCell ref="A111:I111"/>
    <mergeCell ref="A112:E112"/>
    <mergeCell ref="H112:I112"/>
    <mergeCell ref="F112:G112"/>
    <mergeCell ref="H116:I116"/>
    <mergeCell ref="A119:I119"/>
    <mergeCell ref="A116:E116"/>
    <mergeCell ref="A68:E68"/>
    <mergeCell ref="F47:I47"/>
    <mergeCell ref="F51:I51"/>
    <mergeCell ref="A47:E47"/>
    <mergeCell ref="A51:E51"/>
    <mergeCell ref="F55:I55"/>
    <mergeCell ref="A67:I67"/>
    <mergeCell ref="F59:I59"/>
    <mergeCell ref="F68:I68"/>
    <mergeCell ref="A63:E63"/>
    <mergeCell ref="A36:E36"/>
    <mergeCell ref="A55:E55"/>
    <mergeCell ref="A1:I1"/>
    <mergeCell ref="A2:I2"/>
    <mergeCell ref="F3:I3"/>
    <mergeCell ref="F7:I7"/>
    <mergeCell ref="A3:E3"/>
    <mergeCell ref="A7:E7"/>
    <mergeCell ref="F11:I11"/>
    <mergeCell ref="F24:I24"/>
    <mergeCell ref="A23:I23"/>
    <mergeCell ref="F32:I32"/>
    <mergeCell ref="A11:E11"/>
    <mergeCell ref="A15:E15"/>
    <mergeCell ref="F28:I28"/>
    <mergeCell ref="F15:I15"/>
    <mergeCell ref="F19:I19"/>
    <mergeCell ref="A24:E24"/>
    <mergeCell ref="A28:E28"/>
    <mergeCell ref="A19:E19"/>
    <mergeCell ref="J192:K192"/>
    <mergeCell ref="F97:G97"/>
    <mergeCell ref="H97:I97"/>
    <mergeCell ref="F103:G103"/>
    <mergeCell ref="H103:I103"/>
    <mergeCell ref="J175:K175"/>
    <mergeCell ref="F108:G108"/>
    <mergeCell ref="A101:I101"/>
    <mergeCell ref="A104:E104"/>
    <mergeCell ref="A97:E97"/>
    <mergeCell ref="F76:I76"/>
    <mergeCell ref="A72:E72"/>
    <mergeCell ref="F72:I72"/>
    <mergeCell ref="A76:E76"/>
    <mergeCell ref="A80:E80"/>
    <mergeCell ref="F80:I80"/>
    <mergeCell ref="A84:E84"/>
    <mergeCell ref="F84:I84"/>
    <mergeCell ref="J193:K193"/>
    <mergeCell ref="L178:O178"/>
    <mergeCell ref="L179:O179"/>
    <mergeCell ref="L193:O193"/>
    <mergeCell ref="L186:O186"/>
    <mergeCell ref="L187:O187"/>
    <mergeCell ref="L188:O188"/>
    <mergeCell ref="L189:O189"/>
    <mergeCell ref="L190:O190"/>
    <mergeCell ref="L184:O184"/>
    <mergeCell ref="L185:O185"/>
    <mergeCell ref="L191:O191"/>
    <mergeCell ref="L192:O192"/>
    <mergeCell ref="L182:O182"/>
    <mergeCell ref="L183:O183"/>
    <mergeCell ref="L181:O181"/>
    <mergeCell ref="L175:O175"/>
    <mergeCell ref="L176:O176"/>
    <mergeCell ref="L177:O177"/>
    <mergeCell ref="L180:O180"/>
    <mergeCell ref="F99:G99"/>
    <mergeCell ref="F98:G98"/>
    <mergeCell ref="F96:G96"/>
    <mergeCell ref="F95:G95"/>
    <mergeCell ref="H95:I95"/>
    <mergeCell ref="H96:I96"/>
    <mergeCell ref="H98:I98"/>
    <mergeCell ref="H99:I99"/>
    <mergeCell ref="F113:G113"/>
    <mergeCell ref="F117:G117"/>
    <mergeCell ref="H117:I117"/>
    <mergeCell ref="H121:I121"/>
    <mergeCell ref="F121:G121"/>
  </mergeCells>
  <printOptions/>
  <pageMargins left="0.5" right="0.27" top="1" bottom="2.5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00"/>
  <sheetViews>
    <sheetView workbookViewId="0" topLeftCell="A1">
      <selection activeCell="A1" sqref="A1:Q1"/>
    </sheetView>
  </sheetViews>
  <sheetFormatPr defaultColWidth="9.140625" defaultRowHeight="12.75"/>
  <cols>
    <col min="1" max="1" width="14.7109375" style="0" bestFit="1" customWidth="1"/>
    <col min="2" max="2" width="4.8515625" style="0" bestFit="1" customWidth="1"/>
    <col min="3" max="3" width="5.00390625" style="0" bestFit="1" customWidth="1"/>
    <col min="4" max="4" width="6.00390625" style="0" bestFit="1" customWidth="1"/>
    <col min="5" max="5" width="13.28125" style="0" bestFit="1" customWidth="1"/>
    <col min="6" max="7" width="5.00390625" style="0" bestFit="1" customWidth="1"/>
    <col min="8" max="8" width="5.57421875" style="0" bestFit="1" customWidth="1"/>
    <col min="9" max="9" width="1.28515625" style="0" customWidth="1"/>
    <col min="10" max="10" width="12.7109375" style="0" bestFit="1" customWidth="1"/>
    <col min="11" max="11" width="5.00390625" style="0" bestFit="1" customWidth="1"/>
    <col min="12" max="12" width="4.57421875" style="0" bestFit="1" customWidth="1"/>
    <col min="13" max="13" width="5.57421875" style="0" bestFit="1" customWidth="1"/>
    <col min="14" max="14" width="12.8515625" style="0" bestFit="1" customWidth="1"/>
    <col min="15" max="16" width="4.7109375" style="0" bestFit="1" customWidth="1"/>
    <col min="17" max="17" width="5.00390625" style="0" bestFit="1" customWidth="1"/>
  </cols>
  <sheetData>
    <row r="1" spans="1:35" ht="15" thickBot="1">
      <c r="A1" s="932" t="s">
        <v>455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thickBot="1">
      <c r="A2" s="932" t="s">
        <v>570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3.5" thickBot="1">
      <c r="A3" s="963" t="s">
        <v>28</v>
      </c>
      <c r="B3" s="964"/>
      <c r="C3" s="964"/>
      <c r="D3" s="965"/>
      <c r="E3" s="900" t="s">
        <v>27</v>
      </c>
      <c r="F3" s="895"/>
      <c r="G3" s="895"/>
      <c r="H3" s="980"/>
      <c r="I3" s="222"/>
      <c r="J3" s="903" t="s">
        <v>466</v>
      </c>
      <c r="K3" s="945"/>
      <c r="L3" s="945"/>
      <c r="M3" s="904"/>
      <c r="N3" s="907" t="s">
        <v>33</v>
      </c>
      <c r="O3" s="970"/>
      <c r="P3" s="970"/>
      <c r="Q3" s="908"/>
      <c r="R3" s="104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3.5" thickBot="1">
      <c r="A4" s="137" t="s">
        <v>3</v>
      </c>
      <c r="B4" s="137" t="s">
        <v>20</v>
      </c>
      <c r="C4" s="137" t="s">
        <v>21</v>
      </c>
      <c r="D4" s="136">
        <v>2</v>
      </c>
      <c r="E4" s="111" t="s">
        <v>3</v>
      </c>
      <c r="F4" s="111" t="s">
        <v>20</v>
      </c>
      <c r="G4" s="111" t="s">
        <v>21</v>
      </c>
      <c r="H4" s="112">
        <v>0</v>
      </c>
      <c r="I4" s="223"/>
      <c r="J4" s="144" t="s">
        <v>3</v>
      </c>
      <c r="K4" s="144" t="s">
        <v>20</v>
      </c>
      <c r="L4" s="144" t="s">
        <v>21</v>
      </c>
      <c r="M4" s="145">
        <v>2</v>
      </c>
      <c r="N4" s="210" t="s">
        <v>3</v>
      </c>
      <c r="O4" s="210" t="s">
        <v>20</v>
      </c>
      <c r="P4" s="210" t="s">
        <v>21</v>
      </c>
      <c r="Q4" s="211">
        <v>0</v>
      </c>
      <c r="R4" s="5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236" t="s">
        <v>149</v>
      </c>
      <c r="B5" s="257">
        <f>6+1</f>
        <v>7</v>
      </c>
      <c r="C5" s="152">
        <f>6.5+1</f>
        <v>7.5</v>
      </c>
      <c r="D5" s="115">
        <f>(C5+B5)/2</f>
        <v>7.25</v>
      </c>
      <c r="E5" s="175" t="s">
        <v>74</v>
      </c>
      <c r="F5" s="113">
        <f>5.5-1-1-1</f>
        <v>2.5</v>
      </c>
      <c r="G5" s="114">
        <f>5.5-1-1-1</f>
        <v>2.5</v>
      </c>
      <c r="H5" s="115">
        <f>(G5+F5)/2</f>
        <v>2.5</v>
      </c>
      <c r="I5" s="223"/>
      <c r="J5" s="236" t="s">
        <v>199</v>
      </c>
      <c r="K5" s="151">
        <f>6.5+1</f>
        <v>7.5</v>
      </c>
      <c r="L5" s="152">
        <f>6+1</f>
        <v>7</v>
      </c>
      <c r="M5" s="115">
        <f>(L5+K5)/2</f>
        <v>7.25</v>
      </c>
      <c r="N5" s="175" t="s">
        <v>426</v>
      </c>
      <c r="O5" s="176">
        <f>5-1-1</f>
        <v>3</v>
      </c>
      <c r="P5" s="114">
        <f>6-1-1</f>
        <v>4</v>
      </c>
      <c r="Q5" s="115">
        <f>(P5+O5)/2</f>
        <v>3.5</v>
      </c>
      <c r="R5" s="58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>
      <c r="A6" s="237" t="s">
        <v>133</v>
      </c>
      <c r="B6" s="258">
        <v>6.5</v>
      </c>
      <c r="C6" s="53">
        <v>6.5</v>
      </c>
      <c r="D6" s="116">
        <f aca="true" t="shared" si="0" ref="D6:D15">(C6+B6)/2</f>
        <v>6.5</v>
      </c>
      <c r="E6" s="177" t="s">
        <v>461</v>
      </c>
      <c r="F6" s="18">
        <f>6-0.5</f>
        <v>5.5</v>
      </c>
      <c r="G6" s="19">
        <f>5.5-0.5</f>
        <v>5</v>
      </c>
      <c r="H6" s="116">
        <f aca="true" t="shared" si="1" ref="H6:H14">(G6+F6)/2</f>
        <v>5.25</v>
      </c>
      <c r="I6" s="223"/>
      <c r="J6" s="237" t="s">
        <v>189</v>
      </c>
      <c r="K6" s="49">
        <f>7+3-0.5</f>
        <v>9.5</v>
      </c>
      <c r="L6" s="53">
        <f>7.5+3-0.5</f>
        <v>10</v>
      </c>
      <c r="M6" s="116">
        <f>(L6+K6)/2</f>
        <v>9.75</v>
      </c>
      <c r="N6" s="177" t="s">
        <v>427</v>
      </c>
      <c r="O6" s="178">
        <v>6</v>
      </c>
      <c r="P6" s="19">
        <v>6</v>
      </c>
      <c r="Q6" s="116">
        <f aca="true" t="shared" si="2" ref="Q6:Q14">(P6+O6)/2</f>
        <v>6</v>
      </c>
      <c r="R6" s="5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37" t="s">
        <v>132</v>
      </c>
      <c r="B7" s="258" t="s">
        <v>227</v>
      </c>
      <c r="C7" s="53" t="s">
        <v>227</v>
      </c>
      <c r="D7" s="116" t="s">
        <v>227</v>
      </c>
      <c r="E7" s="177" t="s">
        <v>151</v>
      </c>
      <c r="F7" s="18">
        <v>6.5</v>
      </c>
      <c r="G7" s="19">
        <v>6</v>
      </c>
      <c r="H7" s="116">
        <f t="shared" si="1"/>
        <v>6.25</v>
      </c>
      <c r="I7" s="223"/>
      <c r="J7" s="237" t="s">
        <v>191</v>
      </c>
      <c r="K7" s="49" t="s">
        <v>227</v>
      </c>
      <c r="L7" s="53" t="s">
        <v>227</v>
      </c>
      <c r="M7" s="116" t="s">
        <v>227</v>
      </c>
      <c r="N7" s="177" t="s">
        <v>115</v>
      </c>
      <c r="O7" s="178">
        <f>6-0.5</f>
        <v>5.5</v>
      </c>
      <c r="P7" s="19">
        <f>6-0.5</f>
        <v>5.5</v>
      </c>
      <c r="Q7" s="116">
        <f t="shared" si="2"/>
        <v>5.5</v>
      </c>
      <c r="R7" s="58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>
      <c r="A8" s="602" t="s">
        <v>331</v>
      </c>
      <c r="B8" s="258">
        <v>6.5</v>
      </c>
      <c r="C8" s="53">
        <v>6.5</v>
      </c>
      <c r="D8" s="116">
        <f t="shared" si="0"/>
        <v>6.5</v>
      </c>
      <c r="E8" s="177" t="s">
        <v>114</v>
      </c>
      <c r="F8" s="18" t="s">
        <v>227</v>
      </c>
      <c r="G8" s="19" t="s">
        <v>227</v>
      </c>
      <c r="H8" s="116" t="s">
        <v>227</v>
      </c>
      <c r="I8" s="223"/>
      <c r="J8" s="237" t="s">
        <v>287</v>
      </c>
      <c r="K8" s="49">
        <v>6</v>
      </c>
      <c r="L8" s="53">
        <v>6</v>
      </c>
      <c r="M8" s="116">
        <f aca="true" t="shared" si="3" ref="M8:M14">(L8+K8)/2</f>
        <v>6</v>
      </c>
      <c r="N8" s="177" t="s">
        <v>324</v>
      </c>
      <c r="O8" s="178">
        <v>6</v>
      </c>
      <c r="P8" s="19">
        <v>5.5</v>
      </c>
      <c r="Q8" s="116">
        <f t="shared" si="2"/>
        <v>5.75</v>
      </c>
      <c r="R8" s="5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>
      <c r="A9" s="237" t="s">
        <v>134</v>
      </c>
      <c r="B9" s="258">
        <v>7</v>
      </c>
      <c r="C9" s="53">
        <v>6.5</v>
      </c>
      <c r="D9" s="116">
        <f t="shared" si="0"/>
        <v>6.75</v>
      </c>
      <c r="E9" s="177" t="s">
        <v>116</v>
      </c>
      <c r="F9" s="18">
        <v>6.5</v>
      </c>
      <c r="G9" s="19">
        <v>7</v>
      </c>
      <c r="H9" s="116">
        <f t="shared" si="1"/>
        <v>6.75</v>
      </c>
      <c r="I9" s="223"/>
      <c r="J9" s="237" t="s">
        <v>192</v>
      </c>
      <c r="K9" s="49">
        <f>7-0.5</f>
        <v>6.5</v>
      </c>
      <c r="L9" s="53">
        <f>6.5-0.5</f>
        <v>6</v>
      </c>
      <c r="M9" s="116">
        <f t="shared" si="3"/>
        <v>6.25</v>
      </c>
      <c r="N9" s="177" t="s">
        <v>89</v>
      </c>
      <c r="O9" s="178">
        <v>6.5</v>
      </c>
      <c r="P9" s="19">
        <v>6.5</v>
      </c>
      <c r="Q9" s="116">
        <f t="shared" si="2"/>
        <v>6.5</v>
      </c>
      <c r="R9" s="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>
      <c r="A10" s="237" t="s">
        <v>462</v>
      </c>
      <c r="B10" s="258">
        <v>6</v>
      </c>
      <c r="C10" s="53">
        <v>6</v>
      </c>
      <c r="D10" s="116">
        <f t="shared" si="0"/>
        <v>6</v>
      </c>
      <c r="E10" s="177" t="s">
        <v>117</v>
      </c>
      <c r="F10" s="18">
        <v>5.5</v>
      </c>
      <c r="G10" s="19">
        <v>6</v>
      </c>
      <c r="H10" s="116">
        <f t="shared" si="1"/>
        <v>5.75</v>
      </c>
      <c r="I10" s="223"/>
      <c r="J10" s="237" t="s">
        <v>285</v>
      </c>
      <c r="K10" s="49">
        <v>5.5</v>
      </c>
      <c r="L10" s="53">
        <v>6</v>
      </c>
      <c r="M10" s="116">
        <f t="shared" si="3"/>
        <v>5.75</v>
      </c>
      <c r="N10" s="177" t="s">
        <v>323</v>
      </c>
      <c r="O10" s="178">
        <f>5-0.5</f>
        <v>4.5</v>
      </c>
      <c r="P10" s="19">
        <f>5.5-0.5</f>
        <v>5</v>
      </c>
      <c r="Q10" s="116">
        <f t="shared" si="2"/>
        <v>4.75</v>
      </c>
      <c r="R10" s="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>
      <c r="A11" s="237" t="s">
        <v>136</v>
      </c>
      <c r="B11" s="258">
        <v>5.5</v>
      </c>
      <c r="C11" s="53">
        <v>6</v>
      </c>
      <c r="D11" s="116">
        <f t="shared" si="0"/>
        <v>5.75</v>
      </c>
      <c r="E11" s="177" t="s">
        <v>118</v>
      </c>
      <c r="F11" s="18">
        <v>6</v>
      </c>
      <c r="G11" s="19">
        <v>6</v>
      </c>
      <c r="H11" s="116">
        <f t="shared" si="1"/>
        <v>6</v>
      </c>
      <c r="I11" s="223"/>
      <c r="J11" s="237" t="s">
        <v>194</v>
      </c>
      <c r="K11" s="49">
        <f>7-0.5</f>
        <v>6.5</v>
      </c>
      <c r="L11" s="53">
        <f>7-0.5</f>
        <v>6.5</v>
      </c>
      <c r="M11" s="116">
        <f t="shared" si="3"/>
        <v>6.5</v>
      </c>
      <c r="N11" s="177" t="s">
        <v>429</v>
      </c>
      <c r="O11" s="178" t="s">
        <v>227</v>
      </c>
      <c r="P11" s="19" t="s">
        <v>227</v>
      </c>
      <c r="Q11" s="116" t="s">
        <v>227</v>
      </c>
      <c r="R11" s="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>
      <c r="A12" s="237" t="s">
        <v>137</v>
      </c>
      <c r="B12" s="258">
        <v>6.5</v>
      </c>
      <c r="C12" s="53">
        <v>6</v>
      </c>
      <c r="D12" s="116">
        <f t="shared" si="0"/>
        <v>6.25</v>
      </c>
      <c r="E12" s="177" t="s">
        <v>372</v>
      </c>
      <c r="F12" s="18">
        <v>6.5</v>
      </c>
      <c r="G12" s="19">
        <v>6.5</v>
      </c>
      <c r="H12" s="116">
        <f t="shared" si="1"/>
        <v>6.5</v>
      </c>
      <c r="I12" s="223"/>
      <c r="J12" s="237" t="s">
        <v>195</v>
      </c>
      <c r="K12" s="49">
        <v>5.5</v>
      </c>
      <c r="L12" s="53">
        <v>5</v>
      </c>
      <c r="M12" s="116">
        <f t="shared" si="3"/>
        <v>5.25</v>
      </c>
      <c r="N12" s="177" t="s">
        <v>81</v>
      </c>
      <c r="O12" s="178">
        <f>7-0.5</f>
        <v>6.5</v>
      </c>
      <c r="P12" s="19">
        <f>7-0.5</f>
        <v>6.5</v>
      </c>
      <c r="Q12" s="116">
        <f t="shared" si="2"/>
        <v>6.5</v>
      </c>
      <c r="R12" s="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.75">
      <c r="A13" s="237" t="s">
        <v>266</v>
      </c>
      <c r="B13" s="258">
        <v>5.5</v>
      </c>
      <c r="C13" s="53">
        <v>6.5</v>
      </c>
      <c r="D13" s="116">
        <f t="shared" si="0"/>
        <v>6</v>
      </c>
      <c r="E13" s="177" t="s">
        <v>120</v>
      </c>
      <c r="F13" s="18">
        <v>5</v>
      </c>
      <c r="G13" s="19">
        <v>5</v>
      </c>
      <c r="H13" s="116">
        <f t="shared" si="1"/>
        <v>5</v>
      </c>
      <c r="I13" s="223"/>
      <c r="J13" s="237" t="s">
        <v>212</v>
      </c>
      <c r="K13" s="49">
        <v>5.5</v>
      </c>
      <c r="L13" s="53">
        <v>6</v>
      </c>
      <c r="M13" s="116">
        <f t="shared" si="3"/>
        <v>5.75</v>
      </c>
      <c r="N13" s="177" t="s">
        <v>411</v>
      </c>
      <c r="O13" s="178">
        <v>5</v>
      </c>
      <c r="P13" s="19">
        <v>5</v>
      </c>
      <c r="Q13" s="116">
        <f t="shared" si="2"/>
        <v>5</v>
      </c>
      <c r="R13" s="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237" t="s">
        <v>139</v>
      </c>
      <c r="B14" s="258" t="s">
        <v>227</v>
      </c>
      <c r="C14" s="53" t="s">
        <v>227</v>
      </c>
      <c r="D14" s="116" t="s">
        <v>227</v>
      </c>
      <c r="E14" s="177" t="s">
        <v>122</v>
      </c>
      <c r="F14" s="18">
        <f>7+3-0.5</f>
        <v>9.5</v>
      </c>
      <c r="G14" s="19">
        <f>7+3-0.5</f>
        <v>9.5</v>
      </c>
      <c r="H14" s="116">
        <f t="shared" si="1"/>
        <v>9.5</v>
      </c>
      <c r="I14" s="223"/>
      <c r="J14" s="237" t="s">
        <v>181</v>
      </c>
      <c r="K14" s="49">
        <v>6</v>
      </c>
      <c r="L14" s="53">
        <v>6</v>
      </c>
      <c r="M14" s="116">
        <f t="shared" si="3"/>
        <v>6</v>
      </c>
      <c r="N14" s="177" t="s">
        <v>82</v>
      </c>
      <c r="O14" s="178">
        <f>6.5+3</f>
        <v>9.5</v>
      </c>
      <c r="P14" s="19">
        <f>7+3</f>
        <v>10</v>
      </c>
      <c r="Q14" s="116">
        <f t="shared" si="2"/>
        <v>9.75</v>
      </c>
      <c r="R14" s="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3.5" thickBot="1">
      <c r="A15" s="238" t="s">
        <v>267</v>
      </c>
      <c r="B15" s="259">
        <v>6</v>
      </c>
      <c r="C15" s="96">
        <v>6</v>
      </c>
      <c r="D15" s="117">
        <f t="shared" si="0"/>
        <v>6</v>
      </c>
      <c r="E15" s="179" t="s">
        <v>121</v>
      </c>
      <c r="F15" s="87">
        <f>5.5-0.5</f>
        <v>5</v>
      </c>
      <c r="G15" s="65">
        <f>5-0.5</f>
        <v>4.5</v>
      </c>
      <c r="H15" s="117">
        <f>(G15+F15)/2</f>
        <v>4.75</v>
      </c>
      <c r="I15" s="223"/>
      <c r="J15" s="238" t="s">
        <v>437</v>
      </c>
      <c r="K15" s="155">
        <f>6+3</f>
        <v>9</v>
      </c>
      <c r="L15" s="96">
        <f>6+3</f>
        <v>9</v>
      </c>
      <c r="M15" s="117">
        <f>(L15+K15)/2</f>
        <v>9</v>
      </c>
      <c r="N15" s="179" t="s">
        <v>262</v>
      </c>
      <c r="O15" s="180">
        <v>5</v>
      </c>
      <c r="P15" s="65">
        <v>5</v>
      </c>
      <c r="Q15" s="117">
        <f>(P15+O15)/2</f>
        <v>5</v>
      </c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3.5" thickBot="1">
      <c r="A16" s="239"/>
      <c r="B16" s="260"/>
      <c r="C16" s="95"/>
      <c r="D16" s="52"/>
      <c r="E16" s="181"/>
      <c r="F16" s="118"/>
      <c r="G16" s="118"/>
      <c r="H16" s="52"/>
      <c r="I16" s="224"/>
      <c r="J16" s="239"/>
      <c r="K16" s="95"/>
      <c r="L16" s="273"/>
      <c r="M16" s="52"/>
      <c r="N16" s="181"/>
      <c r="O16" s="128"/>
      <c r="P16" s="128"/>
      <c r="Q16" s="5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>
      <c r="A17" s="240" t="s">
        <v>141</v>
      </c>
      <c r="B17" s="261" t="s">
        <v>226</v>
      </c>
      <c r="C17" s="264" t="s">
        <v>226</v>
      </c>
      <c r="D17" s="121" t="s">
        <v>226</v>
      </c>
      <c r="E17" s="182" t="s">
        <v>123</v>
      </c>
      <c r="F17" s="119">
        <f>6.5-1</f>
        <v>5.5</v>
      </c>
      <c r="G17" s="120">
        <f>6-1</f>
        <v>5</v>
      </c>
      <c r="H17" s="121">
        <f aca="true" t="shared" si="4" ref="H17:H24">(G17+F17)/2</f>
        <v>5.25</v>
      </c>
      <c r="I17" s="224"/>
      <c r="J17" s="240" t="s">
        <v>203</v>
      </c>
      <c r="K17" s="261" t="s">
        <v>228</v>
      </c>
      <c r="L17" s="264" t="s">
        <v>228</v>
      </c>
      <c r="M17" s="121" t="s">
        <v>228</v>
      </c>
      <c r="N17" s="182" t="s">
        <v>273</v>
      </c>
      <c r="O17" s="183" t="s">
        <v>226</v>
      </c>
      <c r="P17" s="120" t="s">
        <v>226</v>
      </c>
      <c r="Q17" s="121" t="s">
        <v>226</v>
      </c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>
      <c r="A18" s="241" t="s">
        <v>142</v>
      </c>
      <c r="B18" s="262" t="s">
        <v>226</v>
      </c>
      <c r="C18" s="59" t="s">
        <v>226</v>
      </c>
      <c r="D18" s="122" t="s">
        <v>226</v>
      </c>
      <c r="E18" s="184" t="s">
        <v>207</v>
      </c>
      <c r="F18" s="51">
        <v>6</v>
      </c>
      <c r="G18" s="52">
        <v>6</v>
      </c>
      <c r="H18" s="122">
        <f t="shared" si="4"/>
        <v>6</v>
      </c>
      <c r="I18" s="224"/>
      <c r="J18" s="241" t="s">
        <v>286</v>
      </c>
      <c r="K18" s="262" t="s">
        <v>228</v>
      </c>
      <c r="L18" s="59" t="s">
        <v>228</v>
      </c>
      <c r="M18" s="122" t="s">
        <v>228</v>
      </c>
      <c r="N18" s="184" t="s">
        <v>428</v>
      </c>
      <c r="O18" s="185">
        <v>6</v>
      </c>
      <c r="P18" s="52">
        <v>6</v>
      </c>
      <c r="Q18" s="122">
        <f aca="true" t="shared" si="5" ref="Q18:Q24">(P18+O18)/2</f>
        <v>6</v>
      </c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2.75">
      <c r="A19" s="237" t="s">
        <v>140</v>
      </c>
      <c r="B19" s="258">
        <f>6-0.5</f>
        <v>5.5</v>
      </c>
      <c r="C19" s="53">
        <f>6-0.5</f>
        <v>5.5</v>
      </c>
      <c r="D19" s="116">
        <f aca="true" t="shared" si="6" ref="D19:D24">(C19+B19)/2</f>
        <v>5.5</v>
      </c>
      <c r="E19" s="184" t="s">
        <v>325</v>
      </c>
      <c r="F19" s="51">
        <f>6-2</f>
        <v>4</v>
      </c>
      <c r="G19" s="52">
        <f>6-2</f>
        <v>4</v>
      </c>
      <c r="H19" s="122">
        <f t="shared" si="4"/>
        <v>4</v>
      </c>
      <c r="I19" s="224"/>
      <c r="J19" s="241" t="s">
        <v>201</v>
      </c>
      <c r="K19" s="262">
        <v>6</v>
      </c>
      <c r="L19" s="59">
        <v>6</v>
      </c>
      <c r="M19" s="122">
        <f aca="true" t="shared" si="7" ref="M19:M24">(L19+K19)/2</f>
        <v>6</v>
      </c>
      <c r="N19" s="184" t="s">
        <v>268</v>
      </c>
      <c r="O19" s="185">
        <v>6</v>
      </c>
      <c r="P19" s="52">
        <v>5.5</v>
      </c>
      <c r="Q19" s="122">
        <f t="shared" si="5"/>
        <v>5.75</v>
      </c>
      <c r="R19" s="4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>
      <c r="A20" s="241" t="s">
        <v>135</v>
      </c>
      <c r="B20" s="262">
        <f>7+3</f>
        <v>10</v>
      </c>
      <c r="C20" s="59">
        <f>6.5+3</f>
        <v>9.5</v>
      </c>
      <c r="D20" s="122">
        <f t="shared" si="6"/>
        <v>9.75</v>
      </c>
      <c r="E20" s="184" t="s">
        <v>329</v>
      </c>
      <c r="F20" s="51">
        <f>5-0.5</f>
        <v>4.5</v>
      </c>
      <c r="G20" s="52">
        <f>6-0.5</f>
        <v>5.5</v>
      </c>
      <c r="H20" s="122">
        <f t="shared" si="4"/>
        <v>5</v>
      </c>
      <c r="I20" s="224"/>
      <c r="J20" s="241" t="s">
        <v>380</v>
      </c>
      <c r="K20" s="262">
        <v>6</v>
      </c>
      <c r="L20" s="59">
        <v>5.5</v>
      </c>
      <c r="M20" s="122">
        <f t="shared" si="7"/>
        <v>5.75</v>
      </c>
      <c r="N20" s="184" t="s">
        <v>75</v>
      </c>
      <c r="O20" s="185">
        <v>6</v>
      </c>
      <c r="P20" s="52">
        <v>6</v>
      </c>
      <c r="Q20" s="122">
        <f t="shared" si="5"/>
        <v>6</v>
      </c>
      <c r="R20" s="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2.75">
      <c r="A21" s="241" t="s">
        <v>144</v>
      </c>
      <c r="B21" s="262">
        <v>6.5</v>
      </c>
      <c r="C21" s="59">
        <v>7</v>
      </c>
      <c r="D21" s="122">
        <f t="shared" si="6"/>
        <v>6.75</v>
      </c>
      <c r="E21" s="184" t="s">
        <v>125</v>
      </c>
      <c r="F21" s="51">
        <f>6.5-0.5</f>
        <v>6</v>
      </c>
      <c r="G21" s="52">
        <f>6.5-0.5</f>
        <v>6</v>
      </c>
      <c r="H21" s="122">
        <f t="shared" si="4"/>
        <v>6</v>
      </c>
      <c r="I21" s="224"/>
      <c r="J21" s="237" t="s">
        <v>439</v>
      </c>
      <c r="K21" s="258">
        <v>6.5</v>
      </c>
      <c r="L21" s="53">
        <v>6</v>
      </c>
      <c r="M21" s="116">
        <f t="shared" si="7"/>
        <v>6.25</v>
      </c>
      <c r="N21" s="177" t="s">
        <v>272</v>
      </c>
      <c r="O21" s="178">
        <f>6-0.5</f>
        <v>5.5</v>
      </c>
      <c r="P21" s="19">
        <f>6-0.5</f>
        <v>5.5</v>
      </c>
      <c r="Q21" s="116">
        <f t="shared" si="5"/>
        <v>5.5</v>
      </c>
      <c r="R21" s="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>
      <c r="A22" s="237" t="s">
        <v>131</v>
      </c>
      <c r="B22" s="258">
        <f>7.5+3</f>
        <v>10.5</v>
      </c>
      <c r="C22" s="53">
        <f>7+3</f>
        <v>10</v>
      </c>
      <c r="D22" s="116">
        <f t="shared" si="6"/>
        <v>10.25</v>
      </c>
      <c r="E22" s="177" t="s">
        <v>128</v>
      </c>
      <c r="F22" s="18">
        <v>5.5</v>
      </c>
      <c r="G22" s="19">
        <v>5.5</v>
      </c>
      <c r="H22" s="116">
        <f t="shared" si="4"/>
        <v>5.5</v>
      </c>
      <c r="I22" s="224"/>
      <c r="J22" s="241" t="s">
        <v>200</v>
      </c>
      <c r="K22" s="262">
        <v>6.5</v>
      </c>
      <c r="L22" s="59">
        <v>6.5</v>
      </c>
      <c r="M22" s="122">
        <f t="shared" si="7"/>
        <v>6.5</v>
      </c>
      <c r="N22" s="184" t="s">
        <v>91</v>
      </c>
      <c r="O22" s="185" t="s">
        <v>228</v>
      </c>
      <c r="P22" s="52" t="s">
        <v>228</v>
      </c>
      <c r="Q22" s="122" t="s">
        <v>228</v>
      </c>
      <c r="R22" s="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3.5" thickBot="1">
      <c r="A23" s="242" t="s">
        <v>146</v>
      </c>
      <c r="B23" s="263">
        <v>6</v>
      </c>
      <c r="C23" s="265">
        <v>6</v>
      </c>
      <c r="D23" s="122">
        <f t="shared" si="6"/>
        <v>6</v>
      </c>
      <c r="E23" s="186" t="s">
        <v>393</v>
      </c>
      <c r="F23" s="123">
        <v>6</v>
      </c>
      <c r="G23" s="124">
        <v>6</v>
      </c>
      <c r="H23" s="364">
        <f t="shared" si="4"/>
        <v>6</v>
      </c>
      <c r="I23" s="224"/>
      <c r="J23" s="242" t="s">
        <v>396</v>
      </c>
      <c r="K23" s="263">
        <v>6</v>
      </c>
      <c r="L23" s="265">
        <v>6</v>
      </c>
      <c r="M23" s="364">
        <f t="shared" si="7"/>
        <v>6</v>
      </c>
      <c r="N23" s="186" t="s">
        <v>83</v>
      </c>
      <c r="O23" s="187">
        <f>6+3-1.5</f>
        <v>7.5</v>
      </c>
      <c r="P23" s="124">
        <f>5+3-1.5</f>
        <v>6.5</v>
      </c>
      <c r="Q23" s="364">
        <f t="shared" si="5"/>
        <v>7</v>
      </c>
      <c r="R23" s="4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3.5" thickBot="1">
      <c r="A24" s="238" t="s">
        <v>166</v>
      </c>
      <c r="B24" s="259">
        <v>0</v>
      </c>
      <c r="C24" s="96">
        <v>1</v>
      </c>
      <c r="D24" s="125">
        <f t="shared" si="6"/>
        <v>0.5</v>
      </c>
      <c r="E24" s="179" t="s">
        <v>129</v>
      </c>
      <c r="F24" s="87">
        <v>1</v>
      </c>
      <c r="G24" s="65">
        <v>1</v>
      </c>
      <c r="H24" s="125">
        <f t="shared" si="4"/>
        <v>1</v>
      </c>
      <c r="I24" s="223"/>
      <c r="J24" s="238" t="s">
        <v>206</v>
      </c>
      <c r="K24" s="259">
        <v>0</v>
      </c>
      <c r="L24" s="96">
        <v>0</v>
      </c>
      <c r="M24" s="362">
        <f t="shared" si="7"/>
        <v>0</v>
      </c>
      <c r="N24" s="179" t="s">
        <v>92</v>
      </c>
      <c r="O24" s="180">
        <v>1</v>
      </c>
      <c r="P24" s="65">
        <v>1</v>
      </c>
      <c r="Q24" s="125">
        <f t="shared" si="5"/>
        <v>1</v>
      </c>
      <c r="R24" s="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2.75">
      <c r="A25" s="139"/>
      <c r="B25" s="84"/>
      <c r="C25" s="140"/>
      <c r="D25" s="275"/>
      <c r="E25" s="60"/>
      <c r="F25" s="56"/>
      <c r="G25" s="56"/>
      <c r="H25" s="131"/>
      <c r="I25" s="225"/>
      <c r="J25" s="139"/>
      <c r="K25" s="84"/>
      <c r="L25" s="140"/>
      <c r="M25" s="275"/>
      <c r="N25" s="60"/>
      <c r="O25" s="16"/>
      <c r="P25" s="16"/>
      <c r="Q25" s="131"/>
      <c r="R25" s="4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>
      <c r="A26" s="141"/>
      <c r="B26" s="377">
        <f>D4+B5+B6+B22+B8+B9+B10+B11+B12+B13+B19+B15+B24</f>
        <v>74.5</v>
      </c>
      <c r="C26" s="378">
        <f>D4+C5+C6+C22+C8+C9+C10+C11+C12+C13+C19+C15+C24</f>
        <v>76</v>
      </c>
      <c r="D26" s="379">
        <f>D4+D5+D6+D22+D8+D9+D10+D11+D12+D13+D19+D15+D24</f>
        <v>75.25</v>
      </c>
      <c r="E26" s="29"/>
      <c r="F26" s="282">
        <f>H4+F5+F6+F7+F22+F9+F10+F11+F12+F13+F14+F15+F24</f>
        <v>65</v>
      </c>
      <c r="G26" s="371">
        <f>H4+G5+G6+G7+G22+G9+G10+G11+G12+G13+G14+G15+G24</f>
        <v>64.5</v>
      </c>
      <c r="H26" s="411">
        <f>H4+H5+H6+H7+H22+H9+H10+H11+H12+H13+H14+H15+H24</f>
        <v>64.75</v>
      </c>
      <c r="I26" s="226"/>
      <c r="J26" s="141"/>
      <c r="K26" s="369">
        <f>M4+K5+K6+K21+K8+K9+K10+K11+K12+K13+K14+K15+K24</f>
        <v>76</v>
      </c>
      <c r="L26" s="415">
        <f>M4+L5+L6+L21+L8+L9+L10+L11+L12+L13+L14+L15+L24</f>
        <v>75.5</v>
      </c>
      <c r="M26" s="416">
        <f>M4+M5+M6+M21+M8+M9+M10+M11+M12+M13+M14+M15+M24</f>
        <v>75.75</v>
      </c>
      <c r="N26" s="29"/>
      <c r="O26" s="280">
        <f>Q4+O5+O6+O7+O8+O9+O10+O21+O12+O13+O14+O15+O24</f>
        <v>64</v>
      </c>
      <c r="P26" s="380">
        <f>Q4+P5+P6+P7+P8+P9+P10+P21+P12+P13+P14+P15+P24</f>
        <v>65.5</v>
      </c>
      <c r="Q26" s="462">
        <f>Q4+Q5+Q6+Q7+Q8+Q9+Q10+Q21+Q12+Q13+Q14+Q15+Q24</f>
        <v>64.75</v>
      </c>
      <c r="R26" s="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3.5" thickBot="1">
      <c r="A27" s="141"/>
      <c r="B27" s="27"/>
      <c r="C27" s="140"/>
      <c r="D27" s="142"/>
      <c r="E27" s="188"/>
      <c r="F27" s="126"/>
      <c r="G27" s="126"/>
      <c r="H27" s="76"/>
      <c r="I27" s="227"/>
      <c r="J27" s="141"/>
      <c r="K27" s="27"/>
      <c r="L27" s="140"/>
      <c r="M27" s="138"/>
      <c r="N27" s="188"/>
      <c r="O27" s="126"/>
      <c r="P27" s="126"/>
      <c r="Q27" s="76"/>
      <c r="R27" s="4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8.75" thickBot="1">
      <c r="A28" s="306"/>
      <c r="B28" s="143"/>
      <c r="C28" s="307"/>
      <c r="D28" s="302">
        <v>2</v>
      </c>
      <c r="E28" s="303"/>
      <c r="F28" s="304"/>
      <c r="G28" s="304"/>
      <c r="H28" s="127">
        <v>0</v>
      </c>
      <c r="I28" s="230"/>
      <c r="J28" s="361"/>
      <c r="K28" s="147"/>
      <c r="L28" s="308"/>
      <c r="M28" s="309">
        <v>2</v>
      </c>
      <c r="N28" s="298"/>
      <c r="O28" s="299"/>
      <c r="P28" s="299"/>
      <c r="Q28" s="212">
        <v>0</v>
      </c>
      <c r="R28" s="6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6" customHeight="1" thickBot="1">
      <c r="A29" s="231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thickBot="1">
      <c r="A30" s="932" t="s">
        <v>571</v>
      </c>
      <c r="B30" s="933"/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3.5" thickBot="1">
      <c r="A31" s="888" t="s">
        <v>32</v>
      </c>
      <c r="B31" s="887"/>
      <c r="C31" s="887"/>
      <c r="D31" s="944"/>
      <c r="E31" s="948" t="s">
        <v>352</v>
      </c>
      <c r="F31" s="982"/>
      <c r="G31" s="982"/>
      <c r="H31" s="949"/>
      <c r="I31" s="229"/>
      <c r="J31" s="950" t="s">
        <v>30</v>
      </c>
      <c r="K31" s="950"/>
      <c r="L31" s="950"/>
      <c r="M31" s="897"/>
      <c r="N31" s="923" t="s">
        <v>34</v>
      </c>
      <c r="O31" s="924"/>
      <c r="P31" s="924"/>
      <c r="Q31" s="943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 thickBot="1">
      <c r="A32" s="173" t="s">
        <v>3</v>
      </c>
      <c r="B32" s="173" t="s">
        <v>20</v>
      </c>
      <c r="C32" s="173" t="s">
        <v>21</v>
      </c>
      <c r="D32" s="174">
        <v>2</v>
      </c>
      <c r="E32" s="148" t="s">
        <v>3</v>
      </c>
      <c r="F32" s="148" t="s">
        <v>20</v>
      </c>
      <c r="G32" s="148" t="s">
        <v>21</v>
      </c>
      <c r="H32" s="149">
        <v>0</v>
      </c>
      <c r="I32" s="229"/>
      <c r="J32" s="166" t="s">
        <v>3</v>
      </c>
      <c r="K32" s="166" t="s">
        <v>20</v>
      </c>
      <c r="L32" s="167" t="s">
        <v>21</v>
      </c>
      <c r="M32" s="164">
        <v>2</v>
      </c>
      <c r="N32" s="213" t="s">
        <v>3</v>
      </c>
      <c r="O32" s="213" t="s">
        <v>20</v>
      </c>
      <c r="P32" s="213" t="s">
        <v>21</v>
      </c>
      <c r="Q32" s="214"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>
      <c r="A33" s="175" t="s">
        <v>208</v>
      </c>
      <c r="B33" s="176">
        <f>5-1-1-1</f>
        <v>2</v>
      </c>
      <c r="C33" s="114">
        <f>6-1-1-1</f>
        <v>3</v>
      </c>
      <c r="D33" s="115">
        <f aca="true" t="shared" si="8" ref="D33:D43">(C33+B33)/2</f>
        <v>2.5</v>
      </c>
      <c r="E33" s="150" t="s">
        <v>175</v>
      </c>
      <c r="F33" s="151">
        <f>6.5+1</f>
        <v>7.5</v>
      </c>
      <c r="G33" s="152">
        <f>7+1</f>
        <v>8</v>
      </c>
      <c r="H33" s="115">
        <f>(G33+F33)/2</f>
        <v>7.75</v>
      </c>
      <c r="I33" s="229"/>
      <c r="J33" s="175" t="s">
        <v>111</v>
      </c>
      <c r="K33" s="266">
        <f>6.5+1</f>
        <v>7.5</v>
      </c>
      <c r="L33" s="152">
        <f>6.5+1</f>
        <v>7.5</v>
      </c>
      <c r="M33" s="115">
        <f>(L33+K33)/2</f>
        <v>7.5</v>
      </c>
      <c r="N33" s="175" t="s">
        <v>66</v>
      </c>
      <c r="O33" s="176">
        <f>6-1</f>
        <v>5</v>
      </c>
      <c r="P33" s="114">
        <f>6-1</f>
        <v>5</v>
      </c>
      <c r="Q33" s="115">
        <f>(P33+O33)/2</f>
        <v>5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>
      <c r="A34" s="177" t="s">
        <v>171</v>
      </c>
      <c r="B34" s="409">
        <v>5</v>
      </c>
      <c r="C34" s="19">
        <v>5</v>
      </c>
      <c r="D34" s="116">
        <f t="shared" si="8"/>
        <v>5</v>
      </c>
      <c r="E34" s="153" t="s">
        <v>223</v>
      </c>
      <c r="F34" s="49">
        <v>6.5</v>
      </c>
      <c r="G34" s="53">
        <v>6.5</v>
      </c>
      <c r="H34" s="116">
        <f>(G34+F34)/2</f>
        <v>6.5</v>
      </c>
      <c r="I34" s="229"/>
      <c r="J34" s="177" t="s">
        <v>95</v>
      </c>
      <c r="K34" s="267">
        <v>7</v>
      </c>
      <c r="L34" s="53">
        <v>6.5</v>
      </c>
      <c r="M34" s="116">
        <f>(L34+K34)/2</f>
        <v>6.75</v>
      </c>
      <c r="N34" s="177" t="s">
        <v>261</v>
      </c>
      <c r="O34" s="178">
        <f>7-0.5</f>
        <v>6.5</v>
      </c>
      <c r="P34" s="19">
        <f>6.5-0.5</f>
        <v>6</v>
      </c>
      <c r="Q34" s="116">
        <f>(P34+O34)/2</f>
        <v>6.25</v>
      </c>
      <c r="R34" s="22"/>
      <c r="S34" s="22"/>
      <c r="T34" s="22"/>
      <c r="U34" s="22"/>
      <c r="V34" s="22"/>
      <c r="W34" s="971"/>
      <c r="X34" s="97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2.75">
      <c r="A35" s="177" t="s">
        <v>170</v>
      </c>
      <c r="B35" s="178">
        <v>6</v>
      </c>
      <c r="C35" s="19">
        <v>6.5</v>
      </c>
      <c r="D35" s="116">
        <f t="shared" si="8"/>
        <v>6.25</v>
      </c>
      <c r="E35" s="153" t="s">
        <v>288</v>
      </c>
      <c r="F35" s="49">
        <v>7</v>
      </c>
      <c r="G35" s="53">
        <v>7</v>
      </c>
      <c r="H35" s="116">
        <f aca="true" t="shared" si="9" ref="H35:H43">(G35+F35)/2</f>
        <v>7</v>
      </c>
      <c r="I35" s="229"/>
      <c r="J35" s="177" t="s">
        <v>108</v>
      </c>
      <c r="K35" s="267">
        <v>5.5</v>
      </c>
      <c r="L35" s="53">
        <v>6.5</v>
      </c>
      <c r="M35" s="116">
        <f aca="true" t="shared" si="10" ref="M35:M42">(L35+K35)/2</f>
        <v>6</v>
      </c>
      <c r="N35" s="177" t="s">
        <v>360</v>
      </c>
      <c r="O35" s="178">
        <v>5.5</v>
      </c>
      <c r="P35" s="19">
        <v>5.5</v>
      </c>
      <c r="Q35" s="116">
        <f aca="true" t="shared" si="11" ref="Q35:Q42">(P35+O35)/2</f>
        <v>5.5</v>
      </c>
      <c r="R35" s="22"/>
      <c r="S35" s="22"/>
      <c r="T35" s="22"/>
      <c r="U35" s="22"/>
      <c r="V35" s="22"/>
      <c r="W35" s="14"/>
      <c r="X35" s="85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>
      <c r="A36" s="177" t="s">
        <v>371</v>
      </c>
      <c r="B36" s="178">
        <f>6.5-0.5</f>
        <v>6</v>
      </c>
      <c r="C36" s="19">
        <f>6-0.5</f>
        <v>5.5</v>
      </c>
      <c r="D36" s="116">
        <f t="shared" si="8"/>
        <v>5.75</v>
      </c>
      <c r="E36" s="153" t="s">
        <v>210</v>
      </c>
      <c r="F36" s="49">
        <v>7</v>
      </c>
      <c r="G36" s="53">
        <v>6.5</v>
      </c>
      <c r="H36" s="116">
        <f t="shared" si="9"/>
        <v>6.75</v>
      </c>
      <c r="I36" s="229"/>
      <c r="J36" s="177" t="s">
        <v>434</v>
      </c>
      <c r="K36" s="267">
        <v>5</v>
      </c>
      <c r="L36" s="53">
        <v>5.5</v>
      </c>
      <c r="M36" s="116">
        <f t="shared" si="10"/>
        <v>5.25</v>
      </c>
      <c r="N36" s="177" t="s">
        <v>56</v>
      </c>
      <c r="O36" s="178">
        <v>6.5</v>
      </c>
      <c r="P36" s="19">
        <v>6</v>
      </c>
      <c r="Q36" s="116">
        <f t="shared" si="11"/>
        <v>6.25</v>
      </c>
      <c r="R36" s="22"/>
      <c r="S36" s="22"/>
      <c r="T36" s="22"/>
      <c r="U36" s="22"/>
      <c r="V36" s="22"/>
      <c r="W36" s="17"/>
      <c r="X36" s="5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>
      <c r="A37" s="177" t="s">
        <v>153</v>
      </c>
      <c r="B37" s="178">
        <v>5</v>
      </c>
      <c r="C37" s="19">
        <v>5.5</v>
      </c>
      <c r="D37" s="116">
        <f t="shared" si="8"/>
        <v>5.25</v>
      </c>
      <c r="E37" s="153" t="s">
        <v>222</v>
      </c>
      <c r="F37" s="49">
        <v>6.5</v>
      </c>
      <c r="G37" s="53">
        <v>6.5</v>
      </c>
      <c r="H37" s="116">
        <f t="shared" si="9"/>
        <v>6.5</v>
      </c>
      <c r="I37" s="229"/>
      <c r="J37" s="177" t="s">
        <v>107</v>
      </c>
      <c r="K37" s="267">
        <v>5.5</v>
      </c>
      <c r="L37" s="53">
        <v>6</v>
      </c>
      <c r="M37" s="116">
        <f t="shared" si="10"/>
        <v>5.75</v>
      </c>
      <c r="N37" s="177" t="s">
        <v>61</v>
      </c>
      <c r="O37" s="178">
        <v>6</v>
      </c>
      <c r="P37" s="19">
        <v>6</v>
      </c>
      <c r="Q37" s="116">
        <f t="shared" si="11"/>
        <v>6</v>
      </c>
      <c r="R37" s="22"/>
      <c r="S37" s="22"/>
      <c r="T37" s="22"/>
      <c r="U37" s="22"/>
      <c r="V37" s="22"/>
      <c r="W37" s="17"/>
      <c r="X37" s="5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2.75">
      <c r="A38" s="177" t="s">
        <v>41</v>
      </c>
      <c r="B38" s="178">
        <f>7-0.5</f>
        <v>6.5</v>
      </c>
      <c r="C38" s="442">
        <f>6.5-0.5</f>
        <v>6</v>
      </c>
      <c r="D38" s="116">
        <f t="shared" si="8"/>
        <v>6.25</v>
      </c>
      <c r="E38" s="153" t="s">
        <v>220</v>
      </c>
      <c r="F38" s="49">
        <v>6</v>
      </c>
      <c r="G38" s="53">
        <v>5.5</v>
      </c>
      <c r="H38" s="116">
        <f t="shared" si="9"/>
        <v>5.75</v>
      </c>
      <c r="I38" s="229"/>
      <c r="J38" s="177" t="s">
        <v>97</v>
      </c>
      <c r="K38" s="267">
        <v>5.5</v>
      </c>
      <c r="L38" s="53">
        <v>5.5</v>
      </c>
      <c r="M38" s="116">
        <f t="shared" si="10"/>
        <v>5.5</v>
      </c>
      <c r="N38" s="177" t="s">
        <v>69</v>
      </c>
      <c r="O38" s="178">
        <v>6</v>
      </c>
      <c r="P38" s="19">
        <v>6</v>
      </c>
      <c r="Q38" s="116">
        <f t="shared" si="11"/>
        <v>6</v>
      </c>
      <c r="R38" s="22"/>
      <c r="S38" s="22"/>
      <c r="T38" s="22"/>
      <c r="U38" s="22"/>
      <c r="V38" s="22"/>
      <c r="W38" s="17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77" t="s">
        <v>430</v>
      </c>
      <c r="B39" s="178" t="s">
        <v>293</v>
      </c>
      <c r="C39" s="19" t="s">
        <v>293</v>
      </c>
      <c r="D39" s="116" t="s">
        <v>293</v>
      </c>
      <c r="E39" s="153" t="s">
        <v>214</v>
      </c>
      <c r="F39" s="49">
        <v>7</v>
      </c>
      <c r="G39" s="53">
        <v>7</v>
      </c>
      <c r="H39" s="116">
        <f t="shared" si="9"/>
        <v>7</v>
      </c>
      <c r="I39" s="229"/>
      <c r="J39" s="177" t="s">
        <v>275</v>
      </c>
      <c r="K39" s="267">
        <f>5-0.5</f>
        <v>4.5</v>
      </c>
      <c r="L39" s="53">
        <f>5.5-0.5</f>
        <v>5</v>
      </c>
      <c r="M39" s="116">
        <f t="shared" si="10"/>
        <v>4.75</v>
      </c>
      <c r="N39" s="177" t="s">
        <v>60</v>
      </c>
      <c r="O39" s="178">
        <v>6</v>
      </c>
      <c r="P39" s="19">
        <v>5.5</v>
      </c>
      <c r="Q39" s="116">
        <f t="shared" si="11"/>
        <v>5.75</v>
      </c>
      <c r="R39" s="22"/>
      <c r="S39" s="22"/>
      <c r="T39" s="22"/>
      <c r="U39" s="22"/>
      <c r="V39" s="22"/>
      <c r="W39" s="17"/>
      <c r="X39" s="5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77" t="s">
        <v>43</v>
      </c>
      <c r="B40" s="178" t="s">
        <v>227</v>
      </c>
      <c r="C40" s="19" t="s">
        <v>227</v>
      </c>
      <c r="D40" s="116" t="s">
        <v>227</v>
      </c>
      <c r="E40" s="153" t="s">
        <v>215</v>
      </c>
      <c r="F40" s="49">
        <v>6</v>
      </c>
      <c r="G40" s="53">
        <v>5.5</v>
      </c>
      <c r="H40" s="116">
        <f t="shared" si="9"/>
        <v>5.75</v>
      </c>
      <c r="I40" s="229"/>
      <c r="J40" s="177" t="s">
        <v>458</v>
      </c>
      <c r="K40" s="267">
        <v>6</v>
      </c>
      <c r="L40" s="53">
        <v>6</v>
      </c>
      <c r="M40" s="116">
        <f t="shared" si="10"/>
        <v>6</v>
      </c>
      <c r="N40" s="177" t="s">
        <v>59</v>
      </c>
      <c r="O40" s="178" t="s">
        <v>227</v>
      </c>
      <c r="P40" s="19" t="s">
        <v>227</v>
      </c>
      <c r="Q40" s="116" t="s">
        <v>227</v>
      </c>
      <c r="R40" s="22"/>
      <c r="S40" s="22"/>
      <c r="T40" s="22"/>
      <c r="U40" s="22"/>
      <c r="V40" s="22"/>
      <c r="W40" s="17"/>
      <c r="X40" s="5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>
      <c r="A41" s="177" t="s">
        <v>44</v>
      </c>
      <c r="B41" s="368">
        <f>7.5+3</f>
        <v>10.5</v>
      </c>
      <c r="C41" s="366">
        <f>7.5+3</f>
        <v>10.5</v>
      </c>
      <c r="D41" s="116">
        <f t="shared" si="8"/>
        <v>10.5</v>
      </c>
      <c r="E41" s="153" t="s">
        <v>93</v>
      </c>
      <c r="F41" s="49">
        <v>5.5</v>
      </c>
      <c r="G41" s="53">
        <v>5.5</v>
      </c>
      <c r="H41" s="116">
        <f t="shared" si="9"/>
        <v>5.5</v>
      </c>
      <c r="I41" s="229"/>
      <c r="J41" s="177" t="s">
        <v>277</v>
      </c>
      <c r="K41" s="267">
        <f>6.5+3</f>
        <v>9.5</v>
      </c>
      <c r="L41" s="53">
        <f>6.5+3</f>
        <v>9.5</v>
      </c>
      <c r="M41" s="116">
        <f t="shared" si="10"/>
        <v>9.5</v>
      </c>
      <c r="N41" s="177" t="s">
        <v>65</v>
      </c>
      <c r="O41" s="178">
        <f>6-0.5</f>
        <v>5.5</v>
      </c>
      <c r="P41" s="19">
        <f>6-0.5</f>
        <v>5.5</v>
      </c>
      <c r="Q41" s="116">
        <f t="shared" si="11"/>
        <v>5.5</v>
      </c>
      <c r="R41" s="22"/>
      <c r="S41" s="22"/>
      <c r="T41" s="22"/>
      <c r="U41" s="22"/>
      <c r="V41" s="22"/>
      <c r="W41" s="17"/>
      <c r="X41" s="5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2.75">
      <c r="A42" s="177" t="s">
        <v>45</v>
      </c>
      <c r="B42" s="178">
        <f>7+3</f>
        <v>10</v>
      </c>
      <c r="C42" s="19">
        <f>7.5+3</f>
        <v>10.5</v>
      </c>
      <c r="D42" s="116">
        <f t="shared" si="8"/>
        <v>10.25</v>
      </c>
      <c r="E42" s="153" t="s">
        <v>217</v>
      </c>
      <c r="F42" s="49">
        <f>6.5+3</f>
        <v>9.5</v>
      </c>
      <c r="G42" s="53">
        <f>7+3</f>
        <v>10</v>
      </c>
      <c r="H42" s="116">
        <f t="shared" si="9"/>
        <v>9.75</v>
      </c>
      <c r="I42" s="229"/>
      <c r="J42" s="177" t="s">
        <v>432</v>
      </c>
      <c r="K42" s="267">
        <v>6</v>
      </c>
      <c r="L42" s="53">
        <v>6</v>
      </c>
      <c r="M42" s="116">
        <f t="shared" si="10"/>
        <v>6</v>
      </c>
      <c r="N42" s="177" t="s">
        <v>64</v>
      </c>
      <c r="O42" s="178">
        <v>5.5</v>
      </c>
      <c r="P42" s="19">
        <v>6</v>
      </c>
      <c r="Q42" s="116">
        <f t="shared" si="11"/>
        <v>5.75</v>
      </c>
      <c r="R42" s="22"/>
      <c r="S42" s="22"/>
      <c r="T42" s="22"/>
      <c r="U42" s="22"/>
      <c r="V42" s="22"/>
      <c r="W42" s="17"/>
      <c r="X42" s="54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3.5" thickBot="1">
      <c r="A43" s="179" t="s">
        <v>46</v>
      </c>
      <c r="B43" s="180">
        <f>6.5-2-0.5</f>
        <v>4</v>
      </c>
      <c r="C43" s="441">
        <f>6.5-2-0.5</f>
        <v>4</v>
      </c>
      <c r="D43" s="117">
        <f t="shared" si="8"/>
        <v>4</v>
      </c>
      <c r="E43" s="154" t="s">
        <v>460</v>
      </c>
      <c r="F43" s="155">
        <v>5.5</v>
      </c>
      <c r="G43" s="96">
        <v>5</v>
      </c>
      <c r="H43" s="117">
        <f t="shared" si="9"/>
        <v>5.25</v>
      </c>
      <c r="I43" s="229"/>
      <c r="J43" s="179" t="s">
        <v>102</v>
      </c>
      <c r="K43" s="268">
        <v>5.5</v>
      </c>
      <c r="L43" s="96">
        <v>5.5</v>
      </c>
      <c r="M43" s="117">
        <f>(L43+K43)/2</f>
        <v>5.5</v>
      </c>
      <c r="N43" s="179" t="s">
        <v>425</v>
      </c>
      <c r="O43" s="180">
        <v>6</v>
      </c>
      <c r="P43" s="65">
        <v>5.5</v>
      </c>
      <c r="Q43" s="117">
        <f>(P43+O43)/2</f>
        <v>5.75</v>
      </c>
      <c r="R43" s="22"/>
      <c r="S43" s="22"/>
      <c r="T43" s="22"/>
      <c r="U43" s="22"/>
      <c r="V43" s="22"/>
      <c r="W43" s="17"/>
      <c r="X43" s="5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3.5" thickBot="1">
      <c r="A44" s="181"/>
      <c r="B44" s="128"/>
      <c r="C44" s="128"/>
      <c r="D44" s="52"/>
      <c r="E44" s="30"/>
      <c r="F44" s="4"/>
      <c r="G44" s="4"/>
      <c r="H44" s="52"/>
      <c r="I44" s="229"/>
      <c r="J44" s="181"/>
      <c r="K44" s="269"/>
      <c r="L44" s="260"/>
      <c r="M44" s="52"/>
      <c r="N44" s="46"/>
      <c r="O44" s="128"/>
      <c r="P44" s="128"/>
      <c r="Q44" s="52"/>
      <c r="R44" s="22"/>
      <c r="S44" s="22"/>
      <c r="T44" s="22"/>
      <c r="U44" s="22"/>
      <c r="V44" s="22"/>
      <c r="W44" s="17"/>
      <c r="X44" s="54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>
      <c r="A45" s="182" t="s">
        <v>253</v>
      </c>
      <c r="B45" s="183">
        <f>6-1-1</f>
        <v>4</v>
      </c>
      <c r="C45" s="120">
        <f>5-1-1</f>
        <v>3</v>
      </c>
      <c r="D45" s="121">
        <f aca="true" t="shared" si="12" ref="D45:D52">(C45+B45)/2</f>
        <v>3.5</v>
      </c>
      <c r="E45" s="156" t="s">
        <v>289</v>
      </c>
      <c r="F45" s="157" t="s">
        <v>226</v>
      </c>
      <c r="G45" s="158" t="s">
        <v>226</v>
      </c>
      <c r="H45" s="121" t="s">
        <v>226</v>
      </c>
      <c r="I45" s="229"/>
      <c r="J45" s="182" t="s">
        <v>103</v>
      </c>
      <c r="K45" s="270">
        <f>6-1</f>
        <v>5</v>
      </c>
      <c r="L45" s="264">
        <f>6-1</f>
        <v>5</v>
      </c>
      <c r="M45" s="121">
        <f aca="true" t="shared" si="13" ref="M45:M52">(L45+K45)/2</f>
        <v>5</v>
      </c>
      <c r="N45" s="182" t="s">
        <v>422</v>
      </c>
      <c r="O45" s="183">
        <f>7.5+1</f>
        <v>8.5</v>
      </c>
      <c r="P45" s="120">
        <f>7.5+1</f>
        <v>8.5</v>
      </c>
      <c r="Q45" s="121">
        <f aca="true" t="shared" si="14" ref="Q45:Q52">(P45+O45)/2</f>
        <v>8.5</v>
      </c>
      <c r="R45" s="22"/>
      <c r="S45" s="22"/>
      <c r="T45" s="22"/>
      <c r="U45" s="22"/>
      <c r="V45" s="22"/>
      <c r="W45" s="17"/>
      <c r="X45" s="54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2.75">
      <c r="A46" s="184" t="s">
        <v>49</v>
      </c>
      <c r="B46" s="185">
        <v>6</v>
      </c>
      <c r="C46" s="52">
        <v>5</v>
      </c>
      <c r="D46" s="122">
        <f t="shared" si="12"/>
        <v>5.5</v>
      </c>
      <c r="E46" s="248" t="s">
        <v>218</v>
      </c>
      <c r="F46" s="57">
        <v>4.5</v>
      </c>
      <c r="G46" s="24">
        <v>5</v>
      </c>
      <c r="H46" s="122">
        <f aca="true" t="shared" si="15" ref="H46:H52">(G46+F46)/2</f>
        <v>4.75</v>
      </c>
      <c r="I46" s="229"/>
      <c r="J46" s="184" t="s">
        <v>104</v>
      </c>
      <c r="K46" s="271" t="s">
        <v>228</v>
      </c>
      <c r="L46" s="59" t="s">
        <v>228</v>
      </c>
      <c r="M46" s="122" t="s">
        <v>228</v>
      </c>
      <c r="N46" s="184" t="s">
        <v>256</v>
      </c>
      <c r="O46" s="185">
        <v>6</v>
      </c>
      <c r="P46" s="52">
        <v>6</v>
      </c>
      <c r="Q46" s="122">
        <f t="shared" si="14"/>
        <v>6</v>
      </c>
      <c r="R46" s="22"/>
      <c r="S46" s="22"/>
      <c r="T46" s="22"/>
      <c r="U46" s="22"/>
      <c r="V46" s="22"/>
      <c r="W46" s="17"/>
      <c r="X46" s="5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>
      <c r="A47" s="184" t="s">
        <v>48</v>
      </c>
      <c r="B47" s="185">
        <v>4</v>
      </c>
      <c r="C47" s="52">
        <v>6</v>
      </c>
      <c r="D47" s="122">
        <f t="shared" si="12"/>
        <v>5</v>
      </c>
      <c r="E47" s="248" t="s">
        <v>216</v>
      </c>
      <c r="F47" s="3" t="s">
        <v>226</v>
      </c>
      <c r="G47" s="48" t="s">
        <v>226</v>
      </c>
      <c r="H47" s="122" t="s">
        <v>226</v>
      </c>
      <c r="I47" s="229"/>
      <c r="J47" s="184" t="s">
        <v>105</v>
      </c>
      <c r="K47" s="271" t="s">
        <v>228</v>
      </c>
      <c r="L47" s="59" t="s">
        <v>228</v>
      </c>
      <c r="M47" s="122" t="s">
        <v>228</v>
      </c>
      <c r="N47" s="184" t="s">
        <v>67</v>
      </c>
      <c r="O47" s="185">
        <v>6.5</v>
      </c>
      <c r="P47" s="52">
        <v>6</v>
      </c>
      <c r="Q47" s="122">
        <f t="shared" si="14"/>
        <v>6.25</v>
      </c>
      <c r="R47" s="22"/>
      <c r="S47" s="22"/>
      <c r="T47" s="22"/>
      <c r="U47" s="22"/>
      <c r="V47" s="22"/>
      <c r="W47" s="40"/>
      <c r="X47" s="54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>
      <c r="A48" s="177" t="s">
        <v>254</v>
      </c>
      <c r="B48" s="178">
        <f>6.5-0.5</f>
        <v>6</v>
      </c>
      <c r="C48" s="19">
        <f>7-0.5</f>
        <v>6.5</v>
      </c>
      <c r="D48" s="116">
        <f t="shared" si="12"/>
        <v>6.25</v>
      </c>
      <c r="E48" s="248" t="s">
        <v>224</v>
      </c>
      <c r="F48" s="57">
        <v>6</v>
      </c>
      <c r="G48" s="24">
        <v>6</v>
      </c>
      <c r="H48" s="122">
        <f t="shared" si="15"/>
        <v>6</v>
      </c>
      <c r="I48" s="229"/>
      <c r="J48" s="184" t="s">
        <v>459</v>
      </c>
      <c r="K48" s="271">
        <f>7-0.5</f>
        <v>6.5</v>
      </c>
      <c r="L48" s="59">
        <f>7-0.5</f>
        <v>6.5</v>
      </c>
      <c r="M48" s="122">
        <f t="shared" si="13"/>
        <v>6.5</v>
      </c>
      <c r="N48" s="177" t="s">
        <v>423</v>
      </c>
      <c r="O48" s="178">
        <v>6.5</v>
      </c>
      <c r="P48" s="19">
        <v>6.5</v>
      </c>
      <c r="Q48" s="116">
        <f t="shared" si="14"/>
        <v>6.5</v>
      </c>
      <c r="R48" s="22"/>
      <c r="S48" s="22"/>
      <c r="T48" s="22"/>
      <c r="U48" s="22"/>
      <c r="V48" s="22"/>
      <c r="W48" s="17"/>
      <c r="X48" s="54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2.75">
      <c r="A49" s="177" t="s">
        <v>40</v>
      </c>
      <c r="B49" s="178">
        <v>5.5</v>
      </c>
      <c r="C49" s="19">
        <v>5.5</v>
      </c>
      <c r="D49" s="116">
        <f t="shared" si="12"/>
        <v>5.5</v>
      </c>
      <c r="E49" s="248" t="s">
        <v>209</v>
      </c>
      <c r="F49" s="57">
        <v>4.5</v>
      </c>
      <c r="G49" s="24">
        <v>5</v>
      </c>
      <c r="H49" s="122">
        <f t="shared" si="15"/>
        <v>4.75</v>
      </c>
      <c r="I49" s="229"/>
      <c r="J49" s="184" t="s">
        <v>106</v>
      </c>
      <c r="K49" s="51">
        <v>6.5</v>
      </c>
      <c r="L49" s="59">
        <v>6</v>
      </c>
      <c r="M49" s="122">
        <f t="shared" si="13"/>
        <v>6.25</v>
      </c>
      <c r="N49" s="184" t="s">
        <v>424</v>
      </c>
      <c r="O49" s="185">
        <f>7-0.5</f>
        <v>6.5</v>
      </c>
      <c r="P49" s="52">
        <f>7-0.5</f>
        <v>6.5</v>
      </c>
      <c r="Q49" s="122">
        <f t="shared" si="14"/>
        <v>6.5</v>
      </c>
      <c r="R49" s="22"/>
      <c r="S49" s="22"/>
      <c r="T49" s="22"/>
      <c r="U49" s="22"/>
      <c r="V49" s="22"/>
      <c r="W49" s="17"/>
      <c r="X49" s="54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2.75">
      <c r="A50" s="184" t="s">
        <v>456</v>
      </c>
      <c r="B50" s="185">
        <v>6</v>
      </c>
      <c r="C50" s="52">
        <v>6.5</v>
      </c>
      <c r="D50" s="122">
        <f t="shared" si="12"/>
        <v>6.25</v>
      </c>
      <c r="E50" s="248" t="s">
        <v>336</v>
      </c>
      <c r="F50" s="57" t="s">
        <v>226</v>
      </c>
      <c r="G50" s="24" t="s">
        <v>226</v>
      </c>
      <c r="H50" s="122" t="s">
        <v>226</v>
      </c>
      <c r="I50" s="229"/>
      <c r="J50" s="184" t="s">
        <v>109</v>
      </c>
      <c r="K50" s="51" t="s">
        <v>226</v>
      </c>
      <c r="L50" s="59" t="s">
        <v>226</v>
      </c>
      <c r="M50" s="122" t="s">
        <v>226</v>
      </c>
      <c r="N50" s="184" t="s">
        <v>71</v>
      </c>
      <c r="O50" s="185" t="s">
        <v>226</v>
      </c>
      <c r="P50" s="52" t="s">
        <v>226</v>
      </c>
      <c r="Q50" s="122" t="s">
        <v>226</v>
      </c>
      <c r="R50" s="22"/>
      <c r="S50" s="22"/>
      <c r="T50" s="22"/>
      <c r="U50" s="22"/>
      <c r="V50" s="22"/>
      <c r="W50" s="17"/>
      <c r="X50" s="54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3.5" thickBot="1">
      <c r="A51" s="186" t="s">
        <v>51</v>
      </c>
      <c r="B51" s="187">
        <v>5</v>
      </c>
      <c r="C51" s="124">
        <v>5.5</v>
      </c>
      <c r="D51" s="122">
        <f t="shared" si="12"/>
        <v>5.25</v>
      </c>
      <c r="E51" s="159" t="s">
        <v>336</v>
      </c>
      <c r="F51" s="3" t="s">
        <v>226</v>
      </c>
      <c r="G51" s="48" t="s">
        <v>226</v>
      </c>
      <c r="H51" s="364" t="s">
        <v>226</v>
      </c>
      <c r="I51" s="229"/>
      <c r="J51" s="186" t="s">
        <v>93</v>
      </c>
      <c r="K51" s="123" t="s">
        <v>226</v>
      </c>
      <c r="L51" s="265" t="s">
        <v>226</v>
      </c>
      <c r="M51" s="122" t="s">
        <v>226</v>
      </c>
      <c r="N51" s="186" t="s">
        <v>296</v>
      </c>
      <c r="O51" s="187">
        <v>4</v>
      </c>
      <c r="P51" s="124">
        <v>6</v>
      </c>
      <c r="Q51" s="122">
        <f t="shared" si="14"/>
        <v>5</v>
      </c>
      <c r="R51" s="22"/>
      <c r="S51" s="22"/>
      <c r="T51" s="22"/>
      <c r="U51" s="22"/>
      <c r="V51" s="22"/>
      <c r="W51" s="17"/>
      <c r="X51" s="54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3.5" thickBot="1">
      <c r="A52" s="179" t="s">
        <v>54</v>
      </c>
      <c r="B52" s="180">
        <v>-1</v>
      </c>
      <c r="C52" s="65">
        <v>-0.5</v>
      </c>
      <c r="D52" s="125">
        <f t="shared" si="12"/>
        <v>-0.75</v>
      </c>
      <c r="E52" s="160" t="s">
        <v>373</v>
      </c>
      <c r="F52" s="161">
        <v>0.5</v>
      </c>
      <c r="G52" s="162">
        <v>0.5</v>
      </c>
      <c r="H52" s="410">
        <f t="shared" si="15"/>
        <v>0.5</v>
      </c>
      <c r="I52" s="229"/>
      <c r="J52" s="179" t="s">
        <v>409</v>
      </c>
      <c r="K52" s="274">
        <v>0</v>
      </c>
      <c r="L52" s="96">
        <v>0</v>
      </c>
      <c r="M52" s="362">
        <f t="shared" si="13"/>
        <v>0</v>
      </c>
      <c r="N52" s="179" t="s">
        <v>73</v>
      </c>
      <c r="O52" s="180">
        <v>1</v>
      </c>
      <c r="P52" s="65">
        <v>1.5</v>
      </c>
      <c r="Q52" s="125">
        <f t="shared" si="14"/>
        <v>1.25</v>
      </c>
      <c r="R52" s="22"/>
      <c r="S52" s="22"/>
      <c r="T52" s="22"/>
      <c r="U52" s="22"/>
      <c r="V52" s="22"/>
      <c r="W52" s="17"/>
      <c r="X52" s="40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>
      <c r="A53" s="46"/>
      <c r="B53" s="128"/>
      <c r="C53" s="128"/>
      <c r="D53" s="131"/>
      <c r="E53" s="46"/>
      <c r="F53" s="128"/>
      <c r="G53" s="128"/>
      <c r="H53" s="276"/>
      <c r="I53" s="229"/>
      <c r="J53" s="359"/>
      <c r="K53" s="16"/>
      <c r="L53" s="58"/>
      <c r="M53" s="275"/>
      <c r="N53" s="46"/>
      <c r="O53" s="128"/>
      <c r="P53" s="128"/>
      <c r="Q53" s="131"/>
      <c r="R53" s="22"/>
      <c r="S53" s="22"/>
      <c r="T53" s="22"/>
      <c r="U53" s="22"/>
      <c r="V53" s="22"/>
      <c r="W53" s="17"/>
      <c r="X53" s="4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>
      <c r="A54" s="29"/>
      <c r="B54" s="372">
        <f>D32+B33+B34+B35+B36+B37+B38+B48+B49+B41+B42+B43+B52</f>
        <v>67.5</v>
      </c>
      <c r="C54" s="319">
        <f>D32+C33+C34+C35+C36+C37+C38+C48+C49+C41+C42+C43+C52</f>
        <v>70</v>
      </c>
      <c r="D54" s="444">
        <f>D32+D33+D34+D35+D36+D37+D38+D48+D49+D41+D42+D43+D52</f>
        <v>68.75</v>
      </c>
      <c r="E54" s="29"/>
      <c r="F54" s="373">
        <f>H32+F33+F34+F35+F36+F37+F38+F39+F40+F41+F42+F43+F52</f>
        <v>74.5</v>
      </c>
      <c r="G54" s="373">
        <f>H32+G33+G34+G35+G36+G37+G38+G39+G40+G41+G42+G43+G52</f>
        <v>73.5</v>
      </c>
      <c r="H54" s="437">
        <f>H32+H33+H34+H35+H36+H37+H38+H39+H40+H41+H42+H43+H52</f>
        <v>74</v>
      </c>
      <c r="I54" s="229"/>
      <c r="J54" s="29"/>
      <c r="K54" s="290">
        <f>M32+K33+K34+K35+K36+K37+K38+K39+K40+K41+K42+K43+K52</f>
        <v>69.5</v>
      </c>
      <c r="L54" s="414">
        <f>M32+L33+L34+L35+L36+L37+L38+L39+L40+L41+L42+L43+L52</f>
        <v>71.5</v>
      </c>
      <c r="M54" s="603">
        <f>M32+M33+M34+M35+M36+M37+M38+M39+M40+M41+M42+M43+M52</f>
        <v>70.5</v>
      </c>
      <c r="N54" s="29"/>
      <c r="O54" s="438">
        <f>Q32+O33+O34+O35+O36+O37+O38+O39+O48+O41+O42+O43+O52</f>
        <v>66</v>
      </c>
      <c r="P54" s="438">
        <f>Q32+P33+P34+P35+P36+P37+P38+P39+P48+P41+P42+P43+P52</f>
        <v>65</v>
      </c>
      <c r="Q54" s="316">
        <f>Q32+Q33+Q34+Q35+Q36+Q37+Q38+Q39+Q48+Q41+Q42+Q43+Q52</f>
        <v>65.5</v>
      </c>
      <c r="R54" s="22"/>
      <c r="S54" s="22"/>
      <c r="T54" s="22"/>
      <c r="U54" s="22"/>
      <c r="V54" s="22"/>
      <c r="W54" s="17"/>
      <c r="X54" s="86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3.5" thickBot="1">
      <c r="A55" s="188"/>
      <c r="B55" s="126"/>
      <c r="C55" s="126"/>
      <c r="D55" s="76"/>
      <c r="E55" s="29"/>
      <c r="F55" s="14"/>
      <c r="G55" s="14"/>
      <c r="H55" s="76"/>
      <c r="I55" s="229"/>
      <c r="J55" s="29"/>
      <c r="K55" s="28"/>
      <c r="L55" s="140"/>
      <c r="M55" s="138"/>
      <c r="N55" s="188"/>
      <c r="O55" s="126"/>
      <c r="P55" s="126"/>
      <c r="Q55" s="76"/>
      <c r="R55" s="22"/>
      <c r="S55" s="22"/>
      <c r="T55" s="22"/>
      <c r="U55" s="22"/>
      <c r="V55" s="22"/>
      <c r="W55" s="17"/>
      <c r="X55" s="4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8.75" thickBot="1">
      <c r="A56" s="296"/>
      <c r="B56" s="297"/>
      <c r="C56" s="297"/>
      <c r="D56" s="189">
        <v>1</v>
      </c>
      <c r="E56" s="292"/>
      <c r="F56" s="293"/>
      <c r="G56" s="293"/>
      <c r="H56" s="163">
        <v>2</v>
      </c>
      <c r="I56" s="312"/>
      <c r="J56" s="360"/>
      <c r="K56" s="169"/>
      <c r="L56" s="310"/>
      <c r="M56" s="311">
        <v>1</v>
      </c>
      <c r="N56" s="300"/>
      <c r="O56" s="301"/>
      <c r="P56" s="301"/>
      <c r="Q56" s="215">
        <v>0</v>
      </c>
      <c r="R56" s="22"/>
      <c r="S56" s="22"/>
      <c r="T56" s="22"/>
      <c r="U56" s="22"/>
      <c r="V56" s="22"/>
      <c r="W56" s="17"/>
      <c r="X56" s="4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6" customHeight="1" thickBot="1">
      <c r="A57" s="22"/>
      <c r="B57" s="22"/>
      <c r="C57" s="22"/>
      <c r="D57" s="22"/>
      <c r="E57" s="233"/>
      <c r="F57" s="234"/>
      <c r="G57" s="234"/>
      <c r="H57" s="234"/>
      <c r="I57" s="229"/>
      <c r="J57" s="234"/>
      <c r="K57" s="234"/>
      <c r="L57" s="234"/>
      <c r="M57" s="23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thickBot="1">
      <c r="A58" s="22"/>
      <c r="B58" s="22"/>
      <c r="C58" s="22"/>
      <c r="D58" s="22"/>
      <c r="E58" s="932" t="s">
        <v>612</v>
      </c>
      <c r="F58" s="933"/>
      <c r="G58" s="933"/>
      <c r="H58" s="933"/>
      <c r="I58" s="933"/>
      <c r="J58" s="933"/>
      <c r="K58" s="933"/>
      <c r="L58" s="933"/>
      <c r="M58" s="93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3.5" thickBot="1">
      <c r="A59" s="22"/>
      <c r="B59" s="22"/>
      <c r="C59" s="22"/>
      <c r="D59" s="22"/>
      <c r="E59" s="905" t="s">
        <v>31</v>
      </c>
      <c r="F59" s="979"/>
      <c r="G59" s="979"/>
      <c r="H59" s="906"/>
      <c r="I59" s="216"/>
      <c r="J59" s="921" t="s">
        <v>316</v>
      </c>
      <c r="K59" s="981"/>
      <c r="L59" s="981"/>
      <c r="M59" s="9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3.5" thickBot="1">
      <c r="A60" s="22"/>
      <c r="B60" s="22"/>
      <c r="C60" s="22"/>
      <c r="D60" s="22"/>
      <c r="E60" s="170" t="s">
        <v>3</v>
      </c>
      <c r="F60" s="170" t="s">
        <v>20</v>
      </c>
      <c r="G60" s="170" t="s">
        <v>21</v>
      </c>
      <c r="H60" s="171">
        <v>2</v>
      </c>
      <c r="I60" s="4"/>
      <c r="J60" s="129" t="s">
        <v>3</v>
      </c>
      <c r="K60" s="129" t="s">
        <v>20</v>
      </c>
      <c r="L60" s="129" t="s">
        <v>21</v>
      </c>
      <c r="M60" s="130"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>
      <c r="A61" s="22"/>
      <c r="B61" s="22"/>
      <c r="C61" s="22"/>
      <c r="D61" s="22"/>
      <c r="E61" s="175" t="s">
        <v>169</v>
      </c>
      <c r="F61" s="113">
        <f>6.5-1-1</f>
        <v>4.5</v>
      </c>
      <c r="G61" s="114">
        <f>6.5-1-1</f>
        <v>4.5</v>
      </c>
      <c r="H61" s="115">
        <f>(G61+F61)/2</f>
        <v>4.5</v>
      </c>
      <c r="I61" s="4"/>
      <c r="J61" s="175" t="s">
        <v>443</v>
      </c>
      <c r="K61" s="249">
        <f>6.5+1</f>
        <v>7.5</v>
      </c>
      <c r="L61" s="250">
        <f>6.5+1</f>
        <v>7.5</v>
      </c>
      <c r="M61" s="115">
        <f>(L61+K61)/2</f>
        <v>7.5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>
      <c r="A62" s="22"/>
      <c r="B62" s="22"/>
      <c r="C62" s="22"/>
      <c r="D62" s="22"/>
      <c r="E62" s="177" t="s">
        <v>172</v>
      </c>
      <c r="F62" s="18">
        <v>6</v>
      </c>
      <c r="G62" s="19">
        <v>6.5</v>
      </c>
      <c r="H62" s="116">
        <f>(G62+F62)/2</f>
        <v>6.25</v>
      </c>
      <c r="I62" s="4"/>
      <c r="J62" s="177" t="s">
        <v>444</v>
      </c>
      <c r="K62" s="251">
        <f>5.5-0.5</f>
        <v>5</v>
      </c>
      <c r="L62" s="61">
        <f>5.5-0.5</f>
        <v>5</v>
      </c>
      <c r="M62" s="116">
        <f>(L62+K62)/2</f>
        <v>5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>
      <c r="A63" s="22"/>
      <c r="B63" s="22"/>
      <c r="C63" s="22"/>
      <c r="D63" s="22"/>
      <c r="E63" s="177" t="s">
        <v>37</v>
      </c>
      <c r="F63" s="18">
        <f>5-1.5</f>
        <v>3.5</v>
      </c>
      <c r="G63" s="19">
        <f>5-1.5</f>
        <v>3.5</v>
      </c>
      <c r="H63" s="116">
        <f aca="true" t="shared" si="16" ref="H63:H71">(G63+F63)/2</f>
        <v>3.5</v>
      </c>
      <c r="I63" s="4"/>
      <c r="J63" s="177" t="s">
        <v>152</v>
      </c>
      <c r="K63" s="252">
        <v>6.5</v>
      </c>
      <c r="L63" s="253">
        <v>6</v>
      </c>
      <c r="M63" s="116">
        <f aca="true" t="shared" si="17" ref="M63:M70">(L63+K63)/2</f>
        <v>6.25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>
      <c r="A64" s="22"/>
      <c r="B64" s="22"/>
      <c r="C64" s="22"/>
      <c r="D64" s="22"/>
      <c r="E64" s="177" t="s">
        <v>269</v>
      </c>
      <c r="F64" s="18">
        <v>6</v>
      </c>
      <c r="G64" s="19">
        <v>6</v>
      </c>
      <c r="H64" s="116">
        <f t="shared" si="16"/>
        <v>6</v>
      </c>
      <c r="I64" s="4"/>
      <c r="J64" s="177" t="s">
        <v>164</v>
      </c>
      <c r="K64" s="251">
        <v>6.5</v>
      </c>
      <c r="L64" s="61">
        <v>6.5</v>
      </c>
      <c r="M64" s="116">
        <f t="shared" si="17"/>
        <v>6.5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>
      <c r="A65" s="22"/>
      <c r="B65" s="22"/>
      <c r="C65" s="22"/>
      <c r="D65" s="22"/>
      <c r="E65" s="177" t="s">
        <v>183</v>
      </c>
      <c r="F65" s="18">
        <v>6</v>
      </c>
      <c r="G65" s="19">
        <v>6.5</v>
      </c>
      <c r="H65" s="116">
        <f t="shared" si="16"/>
        <v>6.25</v>
      </c>
      <c r="I65" s="4"/>
      <c r="J65" s="177" t="s">
        <v>465</v>
      </c>
      <c r="K65" s="251">
        <v>6.5</v>
      </c>
      <c r="L65" s="61">
        <v>5.5</v>
      </c>
      <c r="M65" s="116">
        <f t="shared" si="17"/>
        <v>6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>
      <c r="A66" s="22"/>
      <c r="B66" s="22"/>
      <c r="C66" s="22"/>
      <c r="D66" s="22"/>
      <c r="E66" s="177" t="s">
        <v>292</v>
      </c>
      <c r="F66" s="18">
        <f>7+3</f>
        <v>10</v>
      </c>
      <c r="G66" s="19">
        <f>6+3</f>
        <v>9</v>
      </c>
      <c r="H66" s="116">
        <f t="shared" si="16"/>
        <v>9.5</v>
      </c>
      <c r="I66" s="4"/>
      <c r="J66" s="177" t="s">
        <v>295</v>
      </c>
      <c r="K66" s="251">
        <v>5.5</v>
      </c>
      <c r="L66" s="61">
        <v>6</v>
      </c>
      <c r="M66" s="116">
        <f t="shared" si="17"/>
        <v>5.75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>
      <c r="A67" s="22"/>
      <c r="B67" s="22"/>
      <c r="C67" s="22"/>
      <c r="D67" s="22"/>
      <c r="E67" s="177" t="s">
        <v>175</v>
      </c>
      <c r="F67" s="18">
        <f>6.5-0.5</f>
        <v>6</v>
      </c>
      <c r="G67" s="19">
        <f>6-0.5</f>
        <v>5.5</v>
      </c>
      <c r="H67" s="116">
        <f t="shared" si="16"/>
        <v>5.75</v>
      </c>
      <c r="I67" s="4"/>
      <c r="J67" s="177" t="s">
        <v>448</v>
      </c>
      <c r="K67" s="251">
        <v>5.5</v>
      </c>
      <c r="L67" s="61">
        <v>5.5</v>
      </c>
      <c r="M67" s="116">
        <f t="shared" si="17"/>
        <v>5.5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>
      <c r="A68" s="22"/>
      <c r="B68" s="22"/>
      <c r="C68" s="22"/>
      <c r="D68" s="22"/>
      <c r="E68" s="177" t="s">
        <v>176</v>
      </c>
      <c r="F68" s="18">
        <v>6</v>
      </c>
      <c r="G68" s="19">
        <v>6.5</v>
      </c>
      <c r="H68" s="116">
        <f t="shared" si="16"/>
        <v>6.25</v>
      </c>
      <c r="I68" s="4"/>
      <c r="J68" s="177" t="s">
        <v>154</v>
      </c>
      <c r="K68" s="251">
        <v>6.5</v>
      </c>
      <c r="L68" s="61">
        <v>6.5</v>
      </c>
      <c r="M68" s="116">
        <f t="shared" si="17"/>
        <v>6.5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>
      <c r="A69" s="22"/>
      <c r="B69" s="22"/>
      <c r="C69" s="22"/>
      <c r="D69" s="22"/>
      <c r="E69" s="177" t="s">
        <v>178</v>
      </c>
      <c r="F69" s="18" t="s">
        <v>227</v>
      </c>
      <c r="G69" s="19" t="s">
        <v>227</v>
      </c>
      <c r="H69" s="116" t="s">
        <v>227</v>
      </c>
      <c r="I69" s="4"/>
      <c r="J69" s="177" t="s">
        <v>162</v>
      </c>
      <c r="K69" s="251" t="s">
        <v>227</v>
      </c>
      <c r="L69" s="61" t="s">
        <v>227</v>
      </c>
      <c r="M69" s="116" t="s">
        <v>227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>
      <c r="A70" s="22"/>
      <c r="B70" s="22"/>
      <c r="C70" s="22"/>
      <c r="D70" s="22"/>
      <c r="E70" s="177" t="s">
        <v>441</v>
      </c>
      <c r="F70" s="18">
        <f>6.5+2</f>
        <v>8.5</v>
      </c>
      <c r="G70" s="19">
        <f>6+2</f>
        <v>8</v>
      </c>
      <c r="H70" s="116">
        <f t="shared" si="16"/>
        <v>8.25</v>
      </c>
      <c r="I70" s="4"/>
      <c r="J70" s="177" t="s">
        <v>161</v>
      </c>
      <c r="K70" s="251">
        <v>6</v>
      </c>
      <c r="L70" s="61">
        <v>5.5</v>
      </c>
      <c r="M70" s="116">
        <f t="shared" si="17"/>
        <v>5.75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3.5" thickBot="1">
      <c r="A71" s="22"/>
      <c r="B71" s="22"/>
      <c r="C71" s="22"/>
      <c r="D71" s="22"/>
      <c r="E71" s="179" t="s">
        <v>179</v>
      </c>
      <c r="F71" s="87">
        <f>6+3</f>
        <v>9</v>
      </c>
      <c r="G71" s="65">
        <f>6+3</f>
        <v>9</v>
      </c>
      <c r="H71" s="117">
        <f t="shared" si="16"/>
        <v>9</v>
      </c>
      <c r="I71" s="4"/>
      <c r="J71" s="179" t="s">
        <v>158</v>
      </c>
      <c r="K71" s="254">
        <f>8+3+3-0.5</f>
        <v>13.5</v>
      </c>
      <c r="L71" s="255">
        <f>7.5+3+3-0.5</f>
        <v>13</v>
      </c>
      <c r="M71" s="463">
        <f>(L71+K71)/2</f>
        <v>13.25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3.5" thickBot="1">
      <c r="A72" s="22"/>
      <c r="B72" s="22"/>
      <c r="C72" s="22"/>
      <c r="D72" s="22"/>
      <c r="E72" s="181"/>
      <c r="F72" s="118"/>
      <c r="G72" s="118"/>
      <c r="H72" s="52"/>
      <c r="I72" s="4"/>
      <c r="J72" s="243"/>
      <c r="K72" s="256"/>
      <c r="L72" s="256"/>
      <c r="M72" s="5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>
      <c r="A73" s="22"/>
      <c r="B73" s="22"/>
      <c r="C73" s="22"/>
      <c r="D73" s="22"/>
      <c r="E73" s="182" t="s">
        <v>457</v>
      </c>
      <c r="F73" s="119" t="s">
        <v>226</v>
      </c>
      <c r="G73" s="120" t="s">
        <v>226</v>
      </c>
      <c r="H73" s="121" t="s">
        <v>226</v>
      </c>
      <c r="I73" s="4"/>
      <c r="J73" s="244" t="s">
        <v>447</v>
      </c>
      <c r="K73" s="183" t="s">
        <v>226</v>
      </c>
      <c r="L73" s="120" t="s">
        <v>226</v>
      </c>
      <c r="M73" s="121" t="s">
        <v>226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>
      <c r="A74" s="22"/>
      <c r="B74" s="22"/>
      <c r="C74" s="22"/>
      <c r="D74" s="22"/>
      <c r="E74" s="177" t="s">
        <v>379</v>
      </c>
      <c r="F74" s="18">
        <v>5</v>
      </c>
      <c r="G74" s="19">
        <v>5.5</v>
      </c>
      <c r="H74" s="116">
        <f aca="true" t="shared" si="18" ref="H74:H80">(G74+F74)/2</f>
        <v>5.25</v>
      </c>
      <c r="I74" s="4"/>
      <c r="J74" s="367" t="s">
        <v>463</v>
      </c>
      <c r="K74" s="178">
        <v>5</v>
      </c>
      <c r="L74" s="19">
        <v>5.5</v>
      </c>
      <c r="M74" s="116">
        <f aca="true" t="shared" si="19" ref="M74:M80">(L74+K74)/2</f>
        <v>5.25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>
      <c r="A75" s="22"/>
      <c r="B75" s="22"/>
      <c r="C75" s="22"/>
      <c r="D75" s="22"/>
      <c r="E75" s="184" t="s">
        <v>182</v>
      </c>
      <c r="F75" s="51" t="s">
        <v>228</v>
      </c>
      <c r="G75" s="52" t="s">
        <v>228</v>
      </c>
      <c r="H75" s="122" t="s">
        <v>228</v>
      </c>
      <c r="I75" s="4"/>
      <c r="J75" s="245" t="s">
        <v>157</v>
      </c>
      <c r="K75" s="185">
        <v>6</v>
      </c>
      <c r="L75" s="52">
        <v>6</v>
      </c>
      <c r="M75" s="122">
        <f t="shared" si="19"/>
        <v>6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>
      <c r="A76" s="22"/>
      <c r="B76" s="22"/>
      <c r="C76" s="22"/>
      <c r="D76" s="22"/>
      <c r="E76" s="184" t="s">
        <v>354</v>
      </c>
      <c r="F76" s="51">
        <v>6</v>
      </c>
      <c r="G76" s="52">
        <v>6.5</v>
      </c>
      <c r="H76" s="122">
        <f t="shared" si="18"/>
        <v>6.25</v>
      </c>
      <c r="I76" s="4"/>
      <c r="J76" s="245" t="s">
        <v>464</v>
      </c>
      <c r="K76" s="185">
        <v>5.5</v>
      </c>
      <c r="L76" s="52">
        <v>5.5</v>
      </c>
      <c r="M76" s="122">
        <f t="shared" si="19"/>
        <v>5.5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>
      <c r="A77" s="4"/>
      <c r="B77" s="4"/>
      <c r="C77" s="4"/>
      <c r="D77" s="4"/>
      <c r="E77" s="184" t="s">
        <v>442</v>
      </c>
      <c r="F77" s="51">
        <v>6.5</v>
      </c>
      <c r="G77" s="52">
        <v>5.5</v>
      </c>
      <c r="H77" s="122">
        <f t="shared" si="18"/>
        <v>6</v>
      </c>
      <c r="I77" s="4"/>
      <c r="J77" s="245" t="s">
        <v>165</v>
      </c>
      <c r="K77" s="185">
        <f>6.5+3</f>
        <v>9.5</v>
      </c>
      <c r="L77" s="52">
        <f>7+3</f>
        <v>10</v>
      </c>
      <c r="M77" s="122">
        <f t="shared" si="19"/>
        <v>9.75</v>
      </c>
      <c r="N77" s="4"/>
      <c r="O77" s="22"/>
      <c r="P77" s="22"/>
      <c r="Q77" s="22"/>
      <c r="R77" s="22"/>
      <c r="S77" s="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>
      <c r="A78" s="4"/>
      <c r="B78" s="4"/>
      <c r="C78" s="4"/>
      <c r="D78" s="4"/>
      <c r="E78" s="184" t="s">
        <v>186</v>
      </c>
      <c r="F78" s="51">
        <f>4-0.5</f>
        <v>3.5</v>
      </c>
      <c r="G78" s="52">
        <f>5.5-0.5</f>
        <v>5</v>
      </c>
      <c r="H78" s="122">
        <f t="shared" si="18"/>
        <v>4.25</v>
      </c>
      <c r="I78" s="4"/>
      <c r="J78" s="245" t="s">
        <v>445</v>
      </c>
      <c r="K78" s="185">
        <v>6.5</v>
      </c>
      <c r="L78" s="52">
        <v>6.5</v>
      </c>
      <c r="M78" s="122">
        <f t="shared" si="19"/>
        <v>6.5</v>
      </c>
      <c r="N78" s="4"/>
      <c r="O78" s="22"/>
      <c r="P78" s="22"/>
      <c r="Q78" s="22"/>
      <c r="R78" s="22"/>
      <c r="S78" s="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 thickBot="1">
      <c r="A79" s="209"/>
      <c r="B79" s="209"/>
      <c r="C79" s="209"/>
      <c r="D79" s="209"/>
      <c r="E79" s="186" t="s">
        <v>52</v>
      </c>
      <c r="F79" s="123">
        <f>6.5-0.5</f>
        <v>6</v>
      </c>
      <c r="G79" s="124">
        <f>6.5-0.5</f>
        <v>6</v>
      </c>
      <c r="H79" s="122">
        <f t="shared" si="18"/>
        <v>6</v>
      </c>
      <c r="I79" s="209"/>
      <c r="J79" s="246" t="s">
        <v>150</v>
      </c>
      <c r="K79" s="187" t="s">
        <v>226</v>
      </c>
      <c r="L79" s="124" t="s">
        <v>226</v>
      </c>
      <c r="M79" s="364" t="s">
        <v>226</v>
      </c>
      <c r="N79" s="209"/>
      <c r="O79" s="22"/>
      <c r="P79" s="22"/>
      <c r="Q79" s="22"/>
      <c r="R79" s="22"/>
      <c r="S79" s="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3.5" thickBot="1">
      <c r="A80" s="481"/>
      <c r="B80" s="481"/>
      <c r="C80" s="481"/>
      <c r="D80" s="482"/>
      <c r="E80" s="179" t="s">
        <v>283</v>
      </c>
      <c r="F80" s="87">
        <v>0</v>
      </c>
      <c r="G80" s="65">
        <v>0</v>
      </c>
      <c r="H80" s="362">
        <f t="shared" si="18"/>
        <v>0</v>
      </c>
      <c r="I80" s="108"/>
      <c r="J80" s="247" t="s">
        <v>148</v>
      </c>
      <c r="K80" s="180">
        <v>0.5</v>
      </c>
      <c r="L80" s="65">
        <v>1</v>
      </c>
      <c r="M80" s="125">
        <f t="shared" si="19"/>
        <v>0.75</v>
      </c>
      <c r="N80" s="108"/>
      <c r="O80" s="22"/>
      <c r="P80" s="22"/>
      <c r="Q80" s="22"/>
      <c r="R80" s="22"/>
      <c r="S80" s="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>
      <c r="A81" s="109"/>
      <c r="B81" s="109"/>
      <c r="C81" s="109"/>
      <c r="D81" s="107"/>
      <c r="E81" s="46"/>
      <c r="F81" s="128"/>
      <c r="G81" s="128"/>
      <c r="H81" s="131"/>
      <c r="I81" s="108"/>
      <c r="J81" s="132"/>
      <c r="K81" s="133"/>
      <c r="L81" s="133"/>
      <c r="M81" s="131"/>
      <c r="N81" s="110"/>
      <c r="O81" s="22"/>
      <c r="P81" s="22"/>
      <c r="Q81" s="22"/>
      <c r="R81" s="22"/>
      <c r="S81" s="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>
      <c r="A82" s="14"/>
      <c r="B82" s="14"/>
      <c r="C82" s="14"/>
      <c r="D82" s="25"/>
      <c r="E82" s="29"/>
      <c r="F82" s="363">
        <f>H60+F61+F62+F63+F64+F65+F66+F67+F68+F74+F70+F71+F80</f>
        <v>72.5</v>
      </c>
      <c r="G82" s="363">
        <f>H60+G61+G62+G63+G64+G65+G66+G67+G68+G74+G70+G71+G80</f>
        <v>72.5</v>
      </c>
      <c r="H82" s="555">
        <f>H60+H61+H62+H63+H64+H65+H66+H67+H68+H74+H70+H71+H80</f>
        <v>72.5</v>
      </c>
      <c r="I82" s="106"/>
      <c r="J82" s="29"/>
      <c r="K82" s="412">
        <f>M60+K61+K62+K63+K64+K65+K66+K67+K68+K74+K70+K71+K80</f>
        <v>74.5</v>
      </c>
      <c r="L82" s="412">
        <f>M60+L61+L62+L63+L64+L65+L66+L67+L68+L74+L70+L71+L80</f>
        <v>73.5</v>
      </c>
      <c r="M82" s="485">
        <f>M60+M61+M62+M63+M64+M65+M66+M67+M68+M74+M70+M71+M80</f>
        <v>74</v>
      </c>
      <c r="N82" s="14"/>
      <c r="O82" s="22"/>
      <c r="P82" s="22"/>
      <c r="Q82" s="22"/>
      <c r="R82" s="22"/>
      <c r="S82" s="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3.5" thickBot="1">
      <c r="A83" s="17"/>
      <c r="B83" s="17"/>
      <c r="C83" s="17"/>
      <c r="D83" s="54"/>
      <c r="E83" s="188"/>
      <c r="F83" s="126"/>
      <c r="G83" s="126"/>
      <c r="H83" s="76"/>
      <c r="I83" s="40"/>
      <c r="J83" s="29"/>
      <c r="K83" s="28"/>
      <c r="L83" s="28"/>
      <c r="M83" s="102"/>
      <c r="N83" s="17"/>
      <c r="O83" s="22"/>
      <c r="P83" s="22"/>
      <c r="Q83" s="22"/>
      <c r="R83" s="22"/>
      <c r="S83" s="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8.75" thickBot="1">
      <c r="A84" s="17"/>
      <c r="B84" s="17"/>
      <c r="C84" s="17"/>
      <c r="D84" s="54"/>
      <c r="E84" s="294"/>
      <c r="F84" s="295"/>
      <c r="G84" s="295"/>
      <c r="H84" s="172">
        <v>2</v>
      </c>
      <c r="I84" s="66"/>
      <c r="J84" s="305"/>
      <c r="K84" s="134"/>
      <c r="L84" s="134"/>
      <c r="M84" s="135">
        <v>3</v>
      </c>
      <c r="N84" s="17"/>
      <c r="O84" s="22"/>
      <c r="P84" s="22"/>
      <c r="Q84" s="22"/>
      <c r="R84" s="22"/>
      <c r="S84" s="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>
      <c r="A85" s="17"/>
      <c r="B85" s="17"/>
      <c r="C85" s="17"/>
      <c r="D85" s="54"/>
      <c r="E85" s="17"/>
      <c r="F85" s="17"/>
      <c r="G85" s="17"/>
      <c r="H85" s="40"/>
      <c r="I85" s="40"/>
      <c r="J85" s="17"/>
      <c r="K85" s="17"/>
      <c r="L85" s="17"/>
      <c r="M85" s="54"/>
      <c r="N85" s="17"/>
      <c r="O85" s="22"/>
      <c r="P85" s="22"/>
      <c r="Q85" s="22"/>
      <c r="R85" s="22"/>
      <c r="S85" s="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4.25">
      <c r="A86" s="17"/>
      <c r="B86" s="17"/>
      <c r="C86" s="17"/>
      <c r="D86" s="54"/>
      <c r="E86" s="17"/>
      <c r="F86" s="17"/>
      <c r="G86" s="17"/>
      <c r="H86" s="40"/>
      <c r="I86" s="40"/>
      <c r="J86" s="17"/>
      <c r="K86" s="17"/>
      <c r="L86" s="17"/>
      <c r="M86" s="54"/>
      <c r="N86" s="17"/>
      <c r="O86" s="22"/>
      <c r="P86" s="22"/>
      <c r="Q86" s="22"/>
      <c r="R86" s="22"/>
      <c r="S86" s="4"/>
      <c r="T86" s="22"/>
      <c r="U86" s="972"/>
      <c r="V86" s="972"/>
      <c r="W86" s="972"/>
      <c r="X86" s="972"/>
      <c r="Y86" s="97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>
      <c r="A87" s="17"/>
      <c r="B87" s="17"/>
      <c r="C87" s="17"/>
      <c r="D87" s="54"/>
      <c r="E87" s="17"/>
      <c r="F87" s="17"/>
      <c r="G87" s="17"/>
      <c r="H87" s="40"/>
      <c r="I87" s="40"/>
      <c r="J87" s="17"/>
      <c r="K87" s="17"/>
      <c r="L87" s="17"/>
      <c r="M87" s="54"/>
      <c r="N87" s="17"/>
      <c r="O87" s="17"/>
      <c r="P87" s="17"/>
      <c r="Q87" s="54"/>
      <c r="R87" s="4"/>
      <c r="S87" s="4"/>
      <c r="T87" s="22"/>
      <c r="U87" s="969"/>
      <c r="V87" s="969"/>
      <c r="W87" s="105"/>
      <c r="X87" s="959"/>
      <c r="Y87" s="959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>
      <c r="A88" s="17"/>
      <c r="B88" s="17"/>
      <c r="C88" s="17"/>
      <c r="D88" s="54"/>
      <c r="E88" s="17"/>
      <c r="F88" s="17"/>
      <c r="G88" s="17"/>
      <c r="H88" s="40"/>
      <c r="I88" s="40"/>
      <c r="J88" s="17"/>
      <c r="K88" s="17"/>
      <c r="L88" s="17"/>
      <c r="M88" s="54"/>
      <c r="N88" s="17"/>
      <c r="O88" s="17"/>
      <c r="P88" s="17"/>
      <c r="Q88" s="54"/>
      <c r="R88" s="4"/>
      <c r="S88" s="4"/>
      <c r="T88" s="22"/>
      <c r="U88" s="109"/>
      <c r="V88" s="107"/>
      <c r="W88" s="105"/>
      <c r="X88" s="110"/>
      <c r="Y88" s="10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>
      <c r="A89" s="17"/>
      <c r="B89" s="17"/>
      <c r="C89" s="17"/>
      <c r="D89" s="54"/>
      <c r="E89" s="17"/>
      <c r="F89" s="17"/>
      <c r="G89" s="17"/>
      <c r="H89" s="40"/>
      <c r="I89" s="40"/>
      <c r="J89" s="17"/>
      <c r="K89" s="17"/>
      <c r="L89" s="17"/>
      <c r="M89" s="54"/>
      <c r="N89" s="17"/>
      <c r="O89" s="17"/>
      <c r="P89" s="17"/>
      <c r="Q89" s="54"/>
      <c r="R89" s="4"/>
      <c r="S89" s="4"/>
      <c r="T89" s="22"/>
      <c r="U89" s="14"/>
      <c r="V89" s="25"/>
      <c r="W89" s="4"/>
      <c r="X89" s="14"/>
      <c r="Y89" s="25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.75">
      <c r="A90" s="17"/>
      <c r="B90" s="17"/>
      <c r="C90" s="17"/>
      <c r="D90" s="54"/>
      <c r="E90" s="17"/>
      <c r="F90" s="17"/>
      <c r="G90" s="17"/>
      <c r="H90" s="40"/>
      <c r="I90" s="40"/>
      <c r="J90" s="17"/>
      <c r="K90" s="17"/>
      <c r="L90" s="17"/>
      <c r="M90" s="54"/>
      <c r="N90" s="17"/>
      <c r="O90" s="17"/>
      <c r="P90" s="17"/>
      <c r="Q90" s="54"/>
      <c r="R90" s="4"/>
      <c r="S90" s="4"/>
      <c r="T90" s="22"/>
      <c r="U90" s="17"/>
      <c r="V90" s="54"/>
      <c r="W90" s="4"/>
      <c r="X90" s="17"/>
      <c r="Y90" s="4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2.75">
      <c r="A91" s="17"/>
      <c r="B91" s="17"/>
      <c r="C91" s="17"/>
      <c r="D91" s="54"/>
      <c r="E91" s="17"/>
      <c r="F91" s="17"/>
      <c r="G91" s="17"/>
      <c r="H91" s="40"/>
      <c r="I91" s="40"/>
      <c r="J91" s="17"/>
      <c r="K91" s="17"/>
      <c r="L91" s="17"/>
      <c r="M91" s="54"/>
      <c r="N91" s="17"/>
      <c r="O91" s="17"/>
      <c r="P91" s="17"/>
      <c r="Q91" s="54"/>
      <c r="R91" s="4"/>
      <c r="S91" s="4"/>
      <c r="T91" s="22"/>
      <c r="U91" s="17"/>
      <c r="V91" s="54"/>
      <c r="W91" s="4"/>
      <c r="X91" s="17"/>
      <c r="Y91" s="4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2.75">
      <c r="A92" s="17"/>
      <c r="B92" s="17"/>
      <c r="C92" s="17"/>
      <c r="D92" s="54"/>
      <c r="E92" s="17"/>
      <c r="F92" s="17"/>
      <c r="G92" s="17"/>
      <c r="H92" s="40"/>
      <c r="I92" s="40"/>
      <c r="J92" s="17"/>
      <c r="K92" s="17"/>
      <c r="L92" s="17"/>
      <c r="M92" s="54"/>
      <c r="N92" s="17"/>
      <c r="O92" s="17"/>
      <c r="P92" s="17"/>
      <c r="Q92" s="54"/>
      <c r="R92" s="4"/>
      <c r="S92" s="4"/>
      <c r="T92" s="22"/>
      <c r="U92" s="17"/>
      <c r="V92" s="54"/>
      <c r="W92" s="4"/>
      <c r="X92" s="17"/>
      <c r="Y92" s="4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2.75">
      <c r="A93" s="17"/>
      <c r="B93" s="17"/>
      <c r="C93" s="17"/>
      <c r="D93" s="54"/>
      <c r="E93" s="17"/>
      <c r="F93" s="17"/>
      <c r="G93" s="17"/>
      <c r="H93" s="40"/>
      <c r="I93" s="40"/>
      <c r="J93" s="17"/>
      <c r="K93" s="17"/>
      <c r="L93" s="17"/>
      <c r="M93" s="54"/>
      <c r="N93" s="17"/>
      <c r="O93" s="17"/>
      <c r="P93" s="17"/>
      <c r="Q93" s="54"/>
      <c r="R93" s="4"/>
      <c r="S93" s="4"/>
      <c r="T93" s="22"/>
      <c r="U93" s="17"/>
      <c r="V93" s="54"/>
      <c r="W93" s="4"/>
      <c r="X93" s="17"/>
      <c r="Y93" s="4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>
      <c r="A94" s="16"/>
      <c r="B94" s="16"/>
      <c r="C94" s="16"/>
      <c r="D94" s="47"/>
      <c r="E94" s="56"/>
      <c r="F94" s="56"/>
      <c r="G94" s="56"/>
      <c r="H94" s="16"/>
      <c r="I94" s="16"/>
      <c r="J94" s="16"/>
      <c r="K94" s="16"/>
      <c r="L94" s="16"/>
      <c r="M94" s="47"/>
      <c r="N94" s="16"/>
      <c r="O94" s="16"/>
      <c r="P94" s="16"/>
      <c r="Q94" s="47"/>
      <c r="R94" s="4"/>
      <c r="S94" s="4"/>
      <c r="T94" s="22"/>
      <c r="U94" s="17"/>
      <c r="V94" s="54"/>
      <c r="W94" s="4"/>
      <c r="X94" s="17"/>
      <c r="Y94" s="4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2.75">
      <c r="A95" s="128"/>
      <c r="B95" s="128"/>
      <c r="C95" s="128"/>
      <c r="D95" s="47"/>
      <c r="E95" s="56"/>
      <c r="F95" s="56"/>
      <c r="G95" s="56"/>
      <c r="H95" s="16"/>
      <c r="I95" s="16"/>
      <c r="J95" s="56"/>
      <c r="K95" s="56"/>
      <c r="L95" s="56"/>
      <c r="M95" s="47"/>
      <c r="N95" s="56"/>
      <c r="O95" s="56"/>
      <c r="P95" s="56"/>
      <c r="Q95" s="47"/>
      <c r="R95" s="4"/>
      <c r="S95" s="4"/>
      <c r="T95" s="22"/>
      <c r="U95" s="17"/>
      <c r="V95" s="54"/>
      <c r="W95" s="4"/>
      <c r="X95" s="17"/>
      <c r="Y95" s="4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2.75">
      <c r="A96" s="56"/>
      <c r="B96" s="56"/>
      <c r="C96" s="56"/>
      <c r="D96" s="47"/>
      <c r="E96" s="56"/>
      <c r="F96" s="56"/>
      <c r="G96" s="56"/>
      <c r="H96" s="16"/>
      <c r="I96" s="16"/>
      <c r="J96" s="56"/>
      <c r="K96" s="56"/>
      <c r="L96" s="56"/>
      <c r="M96" s="47"/>
      <c r="N96" s="56"/>
      <c r="O96" s="56"/>
      <c r="P96" s="56"/>
      <c r="Q96" s="47"/>
      <c r="R96" s="4"/>
      <c r="S96" s="4"/>
      <c r="T96" s="22"/>
      <c r="U96" s="17"/>
      <c r="V96" s="54"/>
      <c r="W96" s="4"/>
      <c r="X96" s="17"/>
      <c r="Y96" s="4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2.75">
      <c r="A97" s="56"/>
      <c r="B97" s="56"/>
      <c r="C97" s="56"/>
      <c r="D97" s="16"/>
      <c r="E97" s="56"/>
      <c r="F97" s="56"/>
      <c r="G97" s="56"/>
      <c r="H97" s="16"/>
      <c r="I97" s="16"/>
      <c r="J97" s="56"/>
      <c r="K97" s="56"/>
      <c r="L97" s="56"/>
      <c r="M97" s="47"/>
      <c r="N97" s="17"/>
      <c r="O97" s="17"/>
      <c r="P97" s="17"/>
      <c r="Q97" s="54"/>
      <c r="R97" s="4"/>
      <c r="S97" s="4"/>
      <c r="T97" s="22"/>
      <c r="U97" s="17"/>
      <c r="V97" s="54"/>
      <c r="W97" s="4"/>
      <c r="X97" s="17"/>
      <c r="Y97" s="4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2.75">
      <c r="A98" s="17"/>
      <c r="B98" s="17"/>
      <c r="C98" s="17"/>
      <c r="D98" s="40"/>
      <c r="E98" s="56"/>
      <c r="F98" s="56"/>
      <c r="G98" s="56"/>
      <c r="H98" s="16"/>
      <c r="I98" s="16"/>
      <c r="J98" s="56"/>
      <c r="K98" s="56"/>
      <c r="L98" s="56"/>
      <c r="M98" s="47"/>
      <c r="N98" s="17"/>
      <c r="O98" s="17"/>
      <c r="P98" s="17"/>
      <c r="Q98" s="54"/>
      <c r="R98" s="4"/>
      <c r="S98" s="4"/>
      <c r="T98" s="22"/>
      <c r="U98" s="17"/>
      <c r="V98" s="54"/>
      <c r="W98" s="4"/>
      <c r="X98" s="17"/>
      <c r="Y98" s="4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2.75">
      <c r="A99" s="56"/>
      <c r="B99" s="56"/>
      <c r="C99" s="56"/>
      <c r="D99" s="16"/>
      <c r="E99" s="56"/>
      <c r="F99" s="56"/>
      <c r="G99" s="56"/>
      <c r="H99" s="16"/>
      <c r="I99" s="16"/>
      <c r="J99" s="56"/>
      <c r="K99" s="56"/>
      <c r="L99" s="56"/>
      <c r="M99" s="16"/>
      <c r="N99" s="56"/>
      <c r="O99" s="56"/>
      <c r="P99" s="56"/>
      <c r="Q99" s="16"/>
      <c r="R99" s="4"/>
      <c r="S99" s="4"/>
      <c r="T99" s="22"/>
      <c r="U99" s="17"/>
      <c r="V99" s="54"/>
      <c r="W99" s="4"/>
      <c r="X99" s="17"/>
      <c r="Y99" s="4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2.75">
      <c r="A100" s="56"/>
      <c r="B100" s="56"/>
      <c r="C100" s="56"/>
      <c r="D100" s="16"/>
      <c r="E100" s="56"/>
      <c r="F100" s="56"/>
      <c r="G100" s="56"/>
      <c r="H100" s="16"/>
      <c r="I100" s="16"/>
      <c r="J100" s="56"/>
      <c r="K100" s="56"/>
      <c r="L100" s="56"/>
      <c r="M100" s="16"/>
      <c r="N100" s="56"/>
      <c r="O100" s="56"/>
      <c r="P100" s="56"/>
      <c r="Q100" s="16"/>
      <c r="R100" s="4"/>
      <c r="S100" s="4"/>
      <c r="T100" s="22"/>
      <c r="U100" s="17"/>
      <c r="V100" s="54"/>
      <c r="W100" s="4"/>
      <c r="X100" s="17"/>
      <c r="Y100" s="4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</sheetData>
  <mergeCells count="18">
    <mergeCell ref="A1:Q1"/>
    <mergeCell ref="A2:Q2"/>
    <mergeCell ref="E3:H3"/>
    <mergeCell ref="A3:D3"/>
    <mergeCell ref="N3:Q3"/>
    <mergeCell ref="J3:M3"/>
    <mergeCell ref="E58:M58"/>
    <mergeCell ref="J59:M59"/>
    <mergeCell ref="E59:H59"/>
    <mergeCell ref="A30:Q30"/>
    <mergeCell ref="E31:H31"/>
    <mergeCell ref="A31:D31"/>
    <mergeCell ref="N31:Q31"/>
    <mergeCell ref="J31:M31"/>
    <mergeCell ref="U86:Y86"/>
    <mergeCell ref="U87:V87"/>
    <mergeCell ref="X87:Y87"/>
    <mergeCell ref="W34:X34"/>
  </mergeCells>
  <printOptions/>
  <pageMargins left="0.75" right="0.52" top="1" bottom="2.17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00"/>
  <sheetViews>
    <sheetView workbookViewId="0" topLeftCell="A1">
      <selection activeCell="A1" sqref="A1:Q1"/>
    </sheetView>
  </sheetViews>
  <sheetFormatPr defaultColWidth="9.140625" defaultRowHeight="12.75"/>
  <cols>
    <col min="1" max="1" width="12.8515625" style="0" bestFit="1" customWidth="1"/>
    <col min="2" max="4" width="5.00390625" style="0" bestFit="1" customWidth="1"/>
    <col min="5" max="5" width="13.28125" style="0" bestFit="1" customWidth="1"/>
    <col min="6" max="6" width="5.00390625" style="0" bestFit="1" customWidth="1"/>
    <col min="7" max="7" width="4.8515625" style="0" bestFit="1" customWidth="1"/>
    <col min="8" max="8" width="5.140625" style="0" bestFit="1" customWidth="1"/>
    <col min="9" max="9" width="1.28515625" style="0" customWidth="1"/>
    <col min="10" max="10" width="15.140625" style="0" bestFit="1" customWidth="1"/>
    <col min="11" max="13" width="5.00390625" style="0" bestFit="1" customWidth="1"/>
    <col min="14" max="14" width="12.00390625" style="0" bestFit="1" customWidth="1"/>
    <col min="15" max="15" width="4.8515625" style="0" bestFit="1" customWidth="1"/>
    <col min="16" max="16" width="5.00390625" style="0" bestFit="1" customWidth="1"/>
    <col min="17" max="17" width="5.57421875" style="0" bestFit="1" customWidth="1"/>
  </cols>
  <sheetData>
    <row r="1" spans="1:35" ht="15" thickBot="1">
      <c r="A1" s="932" t="s">
        <v>473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thickBot="1">
      <c r="A2" s="932" t="s">
        <v>570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3.5" thickBot="1">
      <c r="A3" s="907" t="s">
        <v>33</v>
      </c>
      <c r="B3" s="970"/>
      <c r="C3" s="970"/>
      <c r="D3" s="908"/>
      <c r="E3" s="963" t="s">
        <v>484</v>
      </c>
      <c r="F3" s="964"/>
      <c r="G3" s="964"/>
      <c r="H3" s="965"/>
      <c r="I3" s="222"/>
      <c r="J3" s="921" t="s">
        <v>316</v>
      </c>
      <c r="K3" s="981"/>
      <c r="L3" s="981"/>
      <c r="M3" s="922"/>
      <c r="N3" s="903" t="s">
        <v>29</v>
      </c>
      <c r="O3" s="945"/>
      <c r="P3" s="945"/>
      <c r="Q3" s="904"/>
      <c r="R3" s="104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3.5" thickBot="1">
      <c r="A4" s="210" t="s">
        <v>3</v>
      </c>
      <c r="B4" s="210" t="s">
        <v>20</v>
      </c>
      <c r="C4" s="210" t="s">
        <v>21</v>
      </c>
      <c r="D4" s="211">
        <v>2</v>
      </c>
      <c r="E4" s="137" t="s">
        <v>3</v>
      </c>
      <c r="F4" s="137" t="s">
        <v>20</v>
      </c>
      <c r="G4" s="137" t="s">
        <v>21</v>
      </c>
      <c r="H4" s="136">
        <v>0</v>
      </c>
      <c r="I4" s="223"/>
      <c r="J4" s="129" t="s">
        <v>3</v>
      </c>
      <c r="K4" s="129" t="s">
        <v>20</v>
      </c>
      <c r="L4" s="129" t="s">
        <v>21</v>
      </c>
      <c r="M4" s="130">
        <v>2</v>
      </c>
      <c r="N4" s="144" t="s">
        <v>3</v>
      </c>
      <c r="O4" s="144" t="s">
        <v>20</v>
      </c>
      <c r="P4" s="144" t="s">
        <v>21</v>
      </c>
      <c r="Q4" s="145">
        <v>0</v>
      </c>
      <c r="R4" s="5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175" t="s">
        <v>426</v>
      </c>
      <c r="B5" s="176">
        <f>6-1</f>
        <v>5</v>
      </c>
      <c r="C5" s="114">
        <f>6-1</f>
        <v>5</v>
      </c>
      <c r="D5" s="115">
        <f>(C5+B5)/2</f>
        <v>5</v>
      </c>
      <c r="E5" s="236" t="s">
        <v>149</v>
      </c>
      <c r="F5" s="257">
        <f>4.5-1</f>
        <v>3.5</v>
      </c>
      <c r="G5" s="152">
        <f>4-1</f>
        <v>3</v>
      </c>
      <c r="H5" s="115">
        <f>(G5+F5)/2</f>
        <v>3.25</v>
      </c>
      <c r="I5" s="223"/>
      <c r="J5" s="175" t="s">
        <v>443</v>
      </c>
      <c r="K5" s="249">
        <f>6.5-1-1</f>
        <v>4.5</v>
      </c>
      <c r="L5" s="250">
        <f>6.5-1-1</f>
        <v>4.5</v>
      </c>
      <c r="M5" s="115">
        <f>(L5+K5)/2</f>
        <v>4.5</v>
      </c>
      <c r="N5" s="236" t="s">
        <v>199</v>
      </c>
      <c r="O5" s="151">
        <f>6+1</f>
        <v>7</v>
      </c>
      <c r="P5" s="152">
        <f>6+1</f>
        <v>7</v>
      </c>
      <c r="Q5" s="115">
        <f>(P5+O5)/2</f>
        <v>7</v>
      </c>
      <c r="R5" s="58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>
      <c r="A6" s="177" t="s">
        <v>428</v>
      </c>
      <c r="B6" s="178">
        <v>6</v>
      </c>
      <c r="C6" s="19">
        <v>6</v>
      </c>
      <c r="D6" s="116">
        <f aca="true" t="shared" si="0" ref="D6:D15">(C6+B6)/2</f>
        <v>6</v>
      </c>
      <c r="E6" s="237" t="s">
        <v>131</v>
      </c>
      <c r="F6" s="258">
        <v>6.5</v>
      </c>
      <c r="G6" s="53">
        <v>6.5</v>
      </c>
      <c r="H6" s="116">
        <f aca="true" t="shared" si="1" ref="H6:H15">(G6+F6)/2</f>
        <v>6.5</v>
      </c>
      <c r="I6" s="223"/>
      <c r="J6" s="177" t="s">
        <v>444</v>
      </c>
      <c r="K6" s="251">
        <v>7</v>
      </c>
      <c r="L6" s="61">
        <v>6</v>
      </c>
      <c r="M6" s="116">
        <f>(L6+K6)/2</f>
        <v>6.5</v>
      </c>
      <c r="N6" s="237" t="s">
        <v>439</v>
      </c>
      <c r="O6" s="49">
        <v>5.5</v>
      </c>
      <c r="P6" s="53">
        <v>5.5</v>
      </c>
      <c r="Q6" s="116">
        <f>(P6+O6)/2</f>
        <v>5.5</v>
      </c>
      <c r="R6" s="5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177" t="s">
        <v>115</v>
      </c>
      <c r="B7" s="178">
        <v>6</v>
      </c>
      <c r="C7" s="19">
        <v>6.5</v>
      </c>
      <c r="D7" s="116">
        <f t="shared" si="0"/>
        <v>6.25</v>
      </c>
      <c r="E7" s="237" t="s">
        <v>132</v>
      </c>
      <c r="F7" s="258">
        <f>6.5-0.5</f>
        <v>6</v>
      </c>
      <c r="G7" s="53">
        <f>6.5-0.5</f>
        <v>6</v>
      </c>
      <c r="H7" s="116">
        <f t="shared" si="1"/>
        <v>6</v>
      </c>
      <c r="I7" s="223"/>
      <c r="J7" s="177" t="s">
        <v>165</v>
      </c>
      <c r="K7" s="252">
        <v>6</v>
      </c>
      <c r="L7" s="253">
        <v>6</v>
      </c>
      <c r="M7" s="116">
        <f aca="true" t="shared" si="2" ref="M7:M15">(L7+K7)/2</f>
        <v>6</v>
      </c>
      <c r="N7" s="237" t="s">
        <v>190</v>
      </c>
      <c r="O7" s="49">
        <v>5.5</v>
      </c>
      <c r="P7" s="53">
        <v>5.5</v>
      </c>
      <c r="Q7" s="116">
        <f aca="true" t="shared" si="3" ref="Q7:Q15">(P7+O7)/2</f>
        <v>5.5</v>
      </c>
      <c r="R7" s="58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>
      <c r="A8" s="177" t="s">
        <v>322</v>
      </c>
      <c r="B8" s="178">
        <v>7</v>
      </c>
      <c r="C8" s="19">
        <v>6</v>
      </c>
      <c r="D8" s="116">
        <f t="shared" si="0"/>
        <v>6.5</v>
      </c>
      <c r="E8" s="237" t="s">
        <v>133</v>
      </c>
      <c r="F8" s="258">
        <v>6.5</v>
      </c>
      <c r="G8" s="53">
        <v>6.5</v>
      </c>
      <c r="H8" s="116">
        <f t="shared" si="1"/>
        <v>6.5</v>
      </c>
      <c r="I8" s="223"/>
      <c r="J8" s="177" t="s">
        <v>152</v>
      </c>
      <c r="K8" s="251">
        <v>6</v>
      </c>
      <c r="L8" s="61">
        <v>6</v>
      </c>
      <c r="M8" s="116">
        <f t="shared" si="2"/>
        <v>6</v>
      </c>
      <c r="N8" s="237" t="s">
        <v>200</v>
      </c>
      <c r="O8" s="49">
        <v>6</v>
      </c>
      <c r="P8" s="53">
        <v>6</v>
      </c>
      <c r="Q8" s="116">
        <f t="shared" si="3"/>
        <v>6</v>
      </c>
      <c r="R8" s="5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>
      <c r="A9" s="177" t="s">
        <v>429</v>
      </c>
      <c r="B9" s="178" t="s">
        <v>227</v>
      </c>
      <c r="C9" s="19" t="s">
        <v>227</v>
      </c>
      <c r="D9" s="116" t="s">
        <v>227</v>
      </c>
      <c r="E9" s="237" t="s">
        <v>134</v>
      </c>
      <c r="F9" s="258">
        <v>6</v>
      </c>
      <c r="G9" s="53">
        <v>6.5</v>
      </c>
      <c r="H9" s="116">
        <f t="shared" si="1"/>
        <v>6.25</v>
      </c>
      <c r="I9" s="223"/>
      <c r="J9" s="177" t="s">
        <v>155</v>
      </c>
      <c r="K9" s="251">
        <v>6</v>
      </c>
      <c r="L9" s="61">
        <v>5.5</v>
      </c>
      <c r="M9" s="116">
        <f t="shared" si="2"/>
        <v>5.75</v>
      </c>
      <c r="N9" s="237" t="s">
        <v>192</v>
      </c>
      <c r="O9" s="49">
        <v>6</v>
      </c>
      <c r="P9" s="53">
        <v>5.5</v>
      </c>
      <c r="Q9" s="116">
        <f t="shared" si="3"/>
        <v>5.75</v>
      </c>
      <c r="R9" s="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>
      <c r="A10" s="177" t="s">
        <v>89</v>
      </c>
      <c r="B10" s="178">
        <v>6</v>
      </c>
      <c r="C10" s="19">
        <v>6</v>
      </c>
      <c r="D10" s="116">
        <f t="shared" si="0"/>
        <v>6</v>
      </c>
      <c r="E10" s="237" t="s">
        <v>480</v>
      </c>
      <c r="F10" s="258">
        <f>6+3</f>
        <v>9</v>
      </c>
      <c r="G10" s="53">
        <f>6+3</f>
        <v>9</v>
      </c>
      <c r="H10" s="116">
        <f t="shared" si="1"/>
        <v>9</v>
      </c>
      <c r="I10" s="223"/>
      <c r="J10" s="177" t="s">
        <v>295</v>
      </c>
      <c r="K10" s="251">
        <v>7</v>
      </c>
      <c r="L10" s="61">
        <v>6.5</v>
      </c>
      <c r="M10" s="116">
        <f t="shared" si="2"/>
        <v>6.75</v>
      </c>
      <c r="N10" s="237" t="s">
        <v>212</v>
      </c>
      <c r="O10" s="49">
        <v>5</v>
      </c>
      <c r="P10" s="53">
        <v>5</v>
      </c>
      <c r="Q10" s="116">
        <f t="shared" si="3"/>
        <v>5</v>
      </c>
      <c r="R10" s="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>
      <c r="A11" s="177" t="s">
        <v>272</v>
      </c>
      <c r="B11" s="178">
        <v>6</v>
      </c>
      <c r="C11" s="19">
        <v>6</v>
      </c>
      <c r="D11" s="116">
        <f t="shared" si="0"/>
        <v>6</v>
      </c>
      <c r="E11" s="237" t="s">
        <v>136</v>
      </c>
      <c r="F11" s="258">
        <f>6.5+3</f>
        <v>9.5</v>
      </c>
      <c r="G11" s="53">
        <f>6.5+3</f>
        <v>9.5</v>
      </c>
      <c r="H11" s="116">
        <f t="shared" si="1"/>
        <v>9.5</v>
      </c>
      <c r="I11" s="223"/>
      <c r="J11" s="177" t="s">
        <v>445</v>
      </c>
      <c r="K11" s="251">
        <v>5</v>
      </c>
      <c r="L11" s="61">
        <v>5</v>
      </c>
      <c r="M11" s="116">
        <f t="shared" si="2"/>
        <v>5</v>
      </c>
      <c r="N11" s="237" t="s">
        <v>285</v>
      </c>
      <c r="O11" s="49" t="s">
        <v>227</v>
      </c>
      <c r="P11" s="53" t="s">
        <v>227</v>
      </c>
      <c r="Q11" s="116" t="s">
        <v>227</v>
      </c>
      <c r="R11" s="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>
      <c r="A12" s="177" t="s">
        <v>81</v>
      </c>
      <c r="B12" s="178">
        <v>7</v>
      </c>
      <c r="C12" s="19">
        <v>6</v>
      </c>
      <c r="D12" s="116">
        <f t="shared" si="0"/>
        <v>6.5</v>
      </c>
      <c r="E12" s="237" t="s">
        <v>137</v>
      </c>
      <c r="F12" s="258">
        <v>6</v>
      </c>
      <c r="G12" s="53">
        <v>5.5</v>
      </c>
      <c r="H12" s="116">
        <f t="shared" si="1"/>
        <v>5.75</v>
      </c>
      <c r="I12" s="223"/>
      <c r="J12" s="177" t="s">
        <v>337</v>
      </c>
      <c r="K12" s="251" t="s">
        <v>227</v>
      </c>
      <c r="L12" s="61" t="s">
        <v>227</v>
      </c>
      <c r="M12" s="116" t="s">
        <v>227</v>
      </c>
      <c r="N12" s="237" t="s">
        <v>195</v>
      </c>
      <c r="O12" s="49">
        <v>7</v>
      </c>
      <c r="P12" s="53">
        <v>6.5</v>
      </c>
      <c r="Q12" s="116">
        <f t="shared" si="3"/>
        <v>6.75</v>
      </c>
      <c r="R12" s="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.75">
      <c r="A13" s="177" t="s">
        <v>90</v>
      </c>
      <c r="B13" s="178">
        <f>6.5+3</f>
        <v>9.5</v>
      </c>
      <c r="C13" s="19">
        <f>6.5+3</f>
        <v>9.5</v>
      </c>
      <c r="D13" s="116">
        <f t="shared" si="0"/>
        <v>9.5</v>
      </c>
      <c r="E13" s="237" t="s">
        <v>267</v>
      </c>
      <c r="F13" s="258" t="s">
        <v>227</v>
      </c>
      <c r="G13" s="53" t="s">
        <v>227</v>
      </c>
      <c r="H13" s="116" t="s">
        <v>227</v>
      </c>
      <c r="I13" s="223"/>
      <c r="J13" s="177" t="s">
        <v>162</v>
      </c>
      <c r="K13" s="251">
        <v>6</v>
      </c>
      <c r="L13" s="61">
        <v>6</v>
      </c>
      <c r="M13" s="116">
        <f t="shared" si="2"/>
        <v>6</v>
      </c>
      <c r="N13" s="237" t="s">
        <v>286</v>
      </c>
      <c r="O13" s="49">
        <f>6-0.5</f>
        <v>5.5</v>
      </c>
      <c r="P13" s="53">
        <f>6-0.5</f>
        <v>5.5</v>
      </c>
      <c r="Q13" s="116">
        <f t="shared" si="3"/>
        <v>5.5</v>
      </c>
      <c r="R13" s="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177" t="s">
        <v>262</v>
      </c>
      <c r="B14" s="178">
        <f>6.5+3</f>
        <v>9.5</v>
      </c>
      <c r="C14" s="19">
        <f>7+3</f>
        <v>10</v>
      </c>
      <c r="D14" s="116">
        <f t="shared" si="0"/>
        <v>9.75</v>
      </c>
      <c r="E14" s="237" t="s">
        <v>266</v>
      </c>
      <c r="F14" s="258">
        <v>6.5</v>
      </c>
      <c r="G14" s="53">
        <v>6</v>
      </c>
      <c r="H14" s="116">
        <f t="shared" si="1"/>
        <v>6.25</v>
      </c>
      <c r="I14" s="223"/>
      <c r="J14" s="177" t="s">
        <v>157</v>
      </c>
      <c r="K14" s="251" t="s">
        <v>227</v>
      </c>
      <c r="L14" s="61" t="s">
        <v>227</v>
      </c>
      <c r="M14" s="116" t="s">
        <v>227</v>
      </c>
      <c r="N14" s="237" t="s">
        <v>203</v>
      </c>
      <c r="O14" s="49">
        <v>5</v>
      </c>
      <c r="P14" s="53">
        <v>5</v>
      </c>
      <c r="Q14" s="116">
        <f t="shared" si="3"/>
        <v>5</v>
      </c>
      <c r="R14" s="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3.5" thickBot="1">
      <c r="A15" s="179" t="s">
        <v>82</v>
      </c>
      <c r="B15" s="180">
        <f>8+3</f>
        <v>11</v>
      </c>
      <c r="C15" s="65">
        <f>8+3</f>
        <v>11</v>
      </c>
      <c r="D15" s="117">
        <f t="shared" si="0"/>
        <v>11</v>
      </c>
      <c r="E15" s="238" t="s">
        <v>140</v>
      </c>
      <c r="F15" s="259">
        <v>5</v>
      </c>
      <c r="G15" s="96">
        <v>6</v>
      </c>
      <c r="H15" s="117">
        <f t="shared" si="1"/>
        <v>5.5</v>
      </c>
      <c r="I15" s="223"/>
      <c r="J15" s="179" t="s">
        <v>161</v>
      </c>
      <c r="K15" s="613">
        <f>7+3</f>
        <v>10</v>
      </c>
      <c r="L15" s="614">
        <f>6.5+3</f>
        <v>9.5</v>
      </c>
      <c r="M15" s="117">
        <f t="shared" si="2"/>
        <v>9.75</v>
      </c>
      <c r="N15" s="238" t="s">
        <v>198</v>
      </c>
      <c r="O15" s="155">
        <v>5</v>
      </c>
      <c r="P15" s="96">
        <v>5</v>
      </c>
      <c r="Q15" s="117">
        <f t="shared" si="3"/>
        <v>5</v>
      </c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3.5" thickBot="1">
      <c r="A16" s="181"/>
      <c r="B16" s="118"/>
      <c r="C16" s="118"/>
      <c r="D16" s="52"/>
      <c r="E16" s="239"/>
      <c r="F16" s="260"/>
      <c r="G16" s="95"/>
      <c r="H16" s="52"/>
      <c r="I16" s="224"/>
      <c r="J16" s="243"/>
      <c r="K16" s="16"/>
      <c r="L16" s="16"/>
      <c r="M16" s="52"/>
      <c r="N16" s="239"/>
      <c r="O16" s="26"/>
      <c r="P16" s="62"/>
      <c r="Q16" s="5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>
      <c r="A17" s="182" t="s">
        <v>273</v>
      </c>
      <c r="B17" s="183" t="s">
        <v>226</v>
      </c>
      <c r="C17" s="120" t="s">
        <v>226</v>
      </c>
      <c r="D17" s="121" t="s">
        <v>226</v>
      </c>
      <c r="E17" s="240" t="s">
        <v>141</v>
      </c>
      <c r="F17" s="261" t="s">
        <v>226</v>
      </c>
      <c r="G17" s="264" t="s">
        <v>226</v>
      </c>
      <c r="H17" s="121" t="s">
        <v>226</v>
      </c>
      <c r="I17" s="224"/>
      <c r="J17" s="244" t="s">
        <v>447</v>
      </c>
      <c r="K17" s="183" t="s">
        <v>226</v>
      </c>
      <c r="L17" s="120" t="s">
        <v>226</v>
      </c>
      <c r="M17" s="121" t="s">
        <v>226</v>
      </c>
      <c r="N17" s="240" t="s">
        <v>479</v>
      </c>
      <c r="O17" s="261" t="s">
        <v>226</v>
      </c>
      <c r="P17" s="264" t="s">
        <v>226</v>
      </c>
      <c r="Q17" s="121" t="s">
        <v>226</v>
      </c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>
      <c r="A18" s="184" t="s">
        <v>427</v>
      </c>
      <c r="B18" s="185">
        <f>5-0.5</f>
        <v>4.5</v>
      </c>
      <c r="C18" s="52">
        <f>5-0.5</f>
        <v>4.5</v>
      </c>
      <c r="D18" s="122">
        <f aca="true" t="shared" si="4" ref="D18:D24">(C18+B18)/2</f>
        <v>4.5</v>
      </c>
      <c r="E18" s="237" t="s">
        <v>135</v>
      </c>
      <c r="F18" s="258">
        <v>6</v>
      </c>
      <c r="G18" s="53">
        <v>5</v>
      </c>
      <c r="H18" s="116">
        <f aca="true" t="shared" si="5" ref="H18:H24">(G18+F18)/2</f>
        <v>5.5</v>
      </c>
      <c r="I18" s="224"/>
      <c r="J18" s="367" t="s">
        <v>446</v>
      </c>
      <c r="K18" s="178">
        <v>5.5</v>
      </c>
      <c r="L18" s="19">
        <v>6</v>
      </c>
      <c r="M18" s="116">
        <f aca="true" t="shared" si="6" ref="M18:M24">(L18+K18)/2</f>
        <v>5.75</v>
      </c>
      <c r="N18" s="241" t="s">
        <v>437</v>
      </c>
      <c r="O18" s="262">
        <v>6</v>
      </c>
      <c r="P18" s="59">
        <v>5</v>
      </c>
      <c r="Q18" s="122">
        <f aca="true" t="shared" si="7" ref="Q18:Q24">(P18+O18)/2</f>
        <v>5.5</v>
      </c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2.75">
      <c r="A19" s="184" t="s">
        <v>75</v>
      </c>
      <c r="B19" s="185" t="s">
        <v>226</v>
      </c>
      <c r="C19" s="52" t="s">
        <v>226</v>
      </c>
      <c r="D19" s="122" t="s">
        <v>226</v>
      </c>
      <c r="E19" s="241" t="s">
        <v>144</v>
      </c>
      <c r="F19" s="262" t="s">
        <v>226</v>
      </c>
      <c r="G19" s="59" t="s">
        <v>226</v>
      </c>
      <c r="H19" s="122" t="s">
        <v>226</v>
      </c>
      <c r="I19" s="224"/>
      <c r="J19" s="245" t="s">
        <v>332</v>
      </c>
      <c r="K19" s="185" t="s">
        <v>226</v>
      </c>
      <c r="L19" s="52" t="s">
        <v>226</v>
      </c>
      <c r="M19" s="122" t="s">
        <v>226</v>
      </c>
      <c r="N19" s="241" t="s">
        <v>197</v>
      </c>
      <c r="O19" s="262">
        <v>5.5</v>
      </c>
      <c r="P19" s="59">
        <v>5.5</v>
      </c>
      <c r="Q19" s="122">
        <f t="shared" si="7"/>
        <v>5.5</v>
      </c>
      <c r="R19" s="4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>
      <c r="A20" s="177" t="s">
        <v>270</v>
      </c>
      <c r="B20" s="178">
        <v>6</v>
      </c>
      <c r="C20" s="19">
        <v>6</v>
      </c>
      <c r="D20" s="116">
        <f t="shared" si="4"/>
        <v>6</v>
      </c>
      <c r="E20" s="241" t="s">
        <v>265</v>
      </c>
      <c r="F20" s="262">
        <v>6</v>
      </c>
      <c r="G20" s="59">
        <v>6</v>
      </c>
      <c r="H20" s="122">
        <f t="shared" si="5"/>
        <v>6</v>
      </c>
      <c r="I20" s="224"/>
      <c r="J20" s="367" t="s">
        <v>465</v>
      </c>
      <c r="K20" s="178">
        <f>5.5-0.5</f>
        <v>5</v>
      </c>
      <c r="L20" s="19">
        <f>6-0.5</f>
        <v>5.5</v>
      </c>
      <c r="M20" s="116">
        <f t="shared" si="6"/>
        <v>5.25</v>
      </c>
      <c r="N20" s="241" t="s">
        <v>181</v>
      </c>
      <c r="O20" s="262">
        <f>4-0.5-0.5</f>
        <v>3</v>
      </c>
      <c r="P20" s="59">
        <f>3-0.5-0.5</f>
        <v>2</v>
      </c>
      <c r="Q20" s="122">
        <f t="shared" si="7"/>
        <v>2.5</v>
      </c>
      <c r="R20" s="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2.75">
      <c r="A21" s="184" t="s">
        <v>271</v>
      </c>
      <c r="B21" s="185">
        <f>6.5-0.5</f>
        <v>6</v>
      </c>
      <c r="C21" s="52">
        <f>6-0.5</f>
        <v>5.5</v>
      </c>
      <c r="D21" s="122">
        <f t="shared" si="4"/>
        <v>5.75</v>
      </c>
      <c r="E21" s="241" t="s">
        <v>436</v>
      </c>
      <c r="F21" s="262">
        <v>6</v>
      </c>
      <c r="G21" s="59">
        <v>6</v>
      </c>
      <c r="H21" s="122">
        <f t="shared" si="5"/>
        <v>6</v>
      </c>
      <c r="I21" s="224"/>
      <c r="J21" s="245" t="s">
        <v>279</v>
      </c>
      <c r="K21" s="185">
        <v>5.5</v>
      </c>
      <c r="L21" s="52">
        <v>5.5</v>
      </c>
      <c r="M21" s="122">
        <f t="shared" si="6"/>
        <v>5.5</v>
      </c>
      <c r="N21" s="237" t="s">
        <v>201</v>
      </c>
      <c r="O21" s="258">
        <v>6</v>
      </c>
      <c r="P21" s="53">
        <v>6.5</v>
      </c>
      <c r="Q21" s="116">
        <f t="shared" si="7"/>
        <v>6.25</v>
      </c>
      <c r="R21" s="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>
      <c r="A22" s="184" t="s">
        <v>91</v>
      </c>
      <c r="B22" s="185">
        <v>5</v>
      </c>
      <c r="C22" s="52">
        <v>5.5</v>
      </c>
      <c r="D22" s="122">
        <f t="shared" si="4"/>
        <v>5.25</v>
      </c>
      <c r="E22" s="241" t="s">
        <v>331</v>
      </c>
      <c r="F22" s="262">
        <v>6.5</v>
      </c>
      <c r="G22" s="59">
        <v>6</v>
      </c>
      <c r="H22" s="122">
        <f t="shared" si="5"/>
        <v>6.25</v>
      </c>
      <c r="I22" s="224"/>
      <c r="J22" s="245" t="s">
        <v>448</v>
      </c>
      <c r="K22" s="185">
        <v>6.5</v>
      </c>
      <c r="L22" s="52">
        <v>6</v>
      </c>
      <c r="M22" s="122">
        <f t="shared" si="6"/>
        <v>6.25</v>
      </c>
      <c r="N22" s="241" t="s">
        <v>380</v>
      </c>
      <c r="O22" s="262">
        <v>5.5</v>
      </c>
      <c r="P22" s="59">
        <v>5.5</v>
      </c>
      <c r="Q22" s="122">
        <f t="shared" si="7"/>
        <v>5.5</v>
      </c>
      <c r="R22" s="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3.5" thickBot="1">
      <c r="A23" s="186" t="s">
        <v>411</v>
      </c>
      <c r="B23" s="187">
        <v>5.5</v>
      </c>
      <c r="C23" s="124">
        <v>4.5</v>
      </c>
      <c r="D23" s="364">
        <f t="shared" si="4"/>
        <v>5</v>
      </c>
      <c r="E23" s="242" t="s">
        <v>336</v>
      </c>
      <c r="F23" s="263" t="s">
        <v>226</v>
      </c>
      <c r="G23" s="265" t="s">
        <v>226</v>
      </c>
      <c r="H23" s="122" t="s">
        <v>226</v>
      </c>
      <c r="I23" s="224"/>
      <c r="J23" s="246" t="s">
        <v>164</v>
      </c>
      <c r="K23" s="187">
        <v>6</v>
      </c>
      <c r="L23" s="124">
        <v>5.5</v>
      </c>
      <c r="M23" s="364">
        <f t="shared" si="6"/>
        <v>5.75</v>
      </c>
      <c r="N23" s="242" t="s">
        <v>191</v>
      </c>
      <c r="O23" s="263">
        <f>5.5-0.5</f>
        <v>5</v>
      </c>
      <c r="P23" s="265">
        <f>5-0.5</f>
        <v>4.5</v>
      </c>
      <c r="Q23" s="364">
        <f t="shared" si="7"/>
        <v>4.75</v>
      </c>
      <c r="R23" s="4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3.5" thickBot="1">
      <c r="A24" s="179" t="s">
        <v>92</v>
      </c>
      <c r="B24" s="180">
        <f>1-0.5</f>
        <v>0.5</v>
      </c>
      <c r="C24" s="65">
        <f>0-0.5</f>
        <v>-0.5</v>
      </c>
      <c r="D24" s="125">
        <f t="shared" si="4"/>
        <v>0</v>
      </c>
      <c r="E24" s="238" t="s">
        <v>166</v>
      </c>
      <c r="F24" s="259">
        <v>0.5</v>
      </c>
      <c r="G24" s="96">
        <v>0</v>
      </c>
      <c r="H24" s="125">
        <f t="shared" si="5"/>
        <v>0.25</v>
      </c>
      <c r="I24" s="223"/>
      <c r="J24" s="247" t="s">
        <v>148</v>
      </c>
      <c r="K24" s="180">
        <v>-0.5</v>
      </c>
      <c r="L24" s="65">
        <v>-0.5</v>
      </c>
      <c r="M24" s="125">
        <f t="shared" si="6"/>
        <v>-0.5</v>
      </c>
      <c r="N24" s="238" t="s">
        <v>206</v>
      </c>
      <c r="O24" s="259">
        <v>1</v>
      </c>
      <c r="P24" s="96">
        <v>1</v>
      </c>
      <c r="Q24" s="362">
        <f t="shared" si="7"/>
        <v>1</v>
      </c>
      <c r="R24" s="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2.75">
      <c r="A25" s="60"/>
      <c r="B25" s="16"/>
      <c r="C25" s="16"/>
      <c r="D25" s="131"/>
      <c r="E25" s="139"/>
      <c r="F25" s="84"/>
      <c r="G25" s="140"/>
      <c r="H25" s="275"/>
      <c r="I25" s="225"/>
      <c r="J25" s="132"/>
      <c r="K25" s="133"/>
      <c r="L25" s="133"/>
      <c r="M25" s="131"/>
      <c r="N25" s="139"/>
      <c r="O25" s="84"/>
      <c r="P25" s="140"/>
      <c r="Q25" s="275"/>
      <c r="R25" s="4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>
      <c r="A26" s="29"/>
      <c r="B26" s="380">
        <f>D4+B5+B6+B7+B8+B20+B10+B11+B12+B13+B14+B15+B24</f>
        <v>81.5</v>
      </c>
      <c r="C26" s="380">
        <f>D4+C5+C6+C7+C8+C20+C10+C11+C12+C13+C14+C15+C24</f>
        <v>79.5</v>
      </c>
      <c r="D26" s="617">
        <f>D4+D5+D6+D7+D8+D20+D10+D11+D12+D13+D14+D15+D24</f>
        <v>80.5</v>
      </c>
      <c r="E26" s="141"/>
      <c r="F26" s="378">
        <f>H4+F5+F6+F7+F8+F9+F10+F11+F12+F18+F14+F15+F24</f>
        <v>71</v>
      </c>
      <c r="G26" s="377">
        <f>H4+G5+G6+G7+G8+G9+G10+G11+G12+G18+G14+G15+G24</f>
        <v>69.5</v>
      </c>
      <c r="H26" s="379">
        <f>H4+H5+H6+H7+H8+H9+H10+H11+H12+H18+H14+H15+H24</f>
        <v>70.25</v>
      </c>
      <c r="I26" s="226"/>
      <c r="J26" s="29"/>
      <c r="K26" s="412">
        <f>M4+K5+K6+K7+K8+K9+K10+K11+K20+K13+K18+K15+K24</f>
        <v>69.5</v>
      </c>
      <c r="L26" s="313">
        <f>M4+L5+L6+L7+L8+L9+L10+L11+L20+L13+L18+L15+L24</f>
        <v>68</v>
      </c>
      <c r="M26" s="616">
        <f>M4+M5+M6+M7+M8+M9+M10+M11+M20+M13+M18+M15+M24</f>
        <v>68.75</v>
      </c>
      <c r="N26" s="141"/>
      <c r="O26" s="415">
        <f>Q4+O5+O6+O7+O8+O9+O10+O21+O12+O13+O14+O15+O24</f>
        <v>64.5</v>
      </c>
      <c r="P26" s="369">
        <f>Q4+P5+P6+P7+P8+P9+P10+P21+P12+P13+P14+P15+P24</f>
        <v>64</v>
      </c>
      <c r="Q26" s="416">
        <f>Q4+Q5+Q6+Q7+Q8+Q9+Q10+Q21+Q12+Q13+Q14+Q15+Q24</f>
        <v>64.25</v>
      </c>
      <c r="R26" s="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3.5" thickBot="1">
      <c r="A27" s="188"/>
      <c r="B27" s="126"/>
      <c r="C27" s="126"/>
      <c r="D27" s="76"/>
      <c r="E27" s="141"/>
      <c r="F27" s="27"/>
      <c r="G27" s="140"/>
      <c r="H27" s="142"/>
      <c r="I27" s="227"/>
      <c r="J27" s="29"/>
      <c r="K27" s="28"/>
      <c r="L27" s="28"/>
      <c r="M27" s="102"/>
      <c r="N27" s="141"/>
      <c r="O27" s="27"/>
      <c r="P27" s="140"/>
      <c r="Q27" s="138"/>
      <c r="R27" s="4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8.75" thickBot="1">
      <c r="A28" s="298"/>
      <c r="B28" s="299"/>
      <c r="C28" s="299"/>
      <c r="D28" s="212">
        <v>3</v>
      </c>
      <c r="E28" s="306"/>
      <c r="F28" s="143"/>
      <c r="G28" s="307"/>
      <c r="H28" s="302">
        <v>1</v>
      </c>
      <c r="I28" s="230"/>
      <c r="J28" s="305"/>
      <c r="K28" s="134"/>
      <c r="L28" s="134"/>
      <c r="M28" s="135">
        <v>1</v>
      </c>
      <c r="N28" s="361"/>
      <c r="O28" s="147"/>
      <c r="P28" s="308"/>
      <c r="Q28" s="309">
        <v>0</v>
      </c>
      <c r="R28" s="6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6" customHeight="1" thickBot="1">
      <c r="A29" s="231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thickBot="1">
      <c r="A30" s="932" t="s">
        <v>571</v>
      </c>
      <c r="B30" s="933"/>
      <c r="C30" s="933"/>
      <c r="D30" s="933"/>
      <c r="E30" s="933"/>
      <c r="F30" s="933"/>
      <c r="G30" s="933"/>
      <c r="H30" s="933"/>
      <c r="I30" s="984"/>
      <c r="J30" s="933"/>
      <c r="K30" s="933"/>
      <c r="L30" s="933"/>
      <c r="M30" s="933"/>
      <c r="N30" s="933"/>
      <c r="O30" s="933"/>
      <c r="P30" s="933"/>
      <c r="Q30" s="93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3.5" thickBot="1">
      <c r="A31" s="985" t="s">
        <v>34</v>
      </c>
      <c r="B31" s="986"/>
      <c r="C31" s="986"/>
      <c r="D31" s="987"/>
      <c r="E31" s="905" t="s">
        <v>31</v>
      </c>
      <c r="F31" s="979"/>
      <c r="G31" s="979"/>
      <c r="H31" s="906"/>
      <c r="I31" s="229"/>
      <c r="J31" s="896" t="s">
        <v>30</v>
      </c>
      <c r="K31" s="950"/>
      <c r="L31" s="950"/>
      <c r="M31" s="897"/>
      <c r="N31" s="988" t="s">
        <v>32</v>
      </c>
      <c r="O31" s="989"/>
      <c r="P31" s="989"/>
      <c r="Q31" s="990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 thickBot="1">
      <c r="A32" s="213" t="s">
        <v>3</v>
      </c>
      <c r="B32" s="213" t="s">
        <v>20</v>
      </c>
      <c r="C32" s="213" t="s">
        <v>21</v>
      </c>
      <c r="D32" s="214">
        <v>2</v>
      </c>
      <c r="E32" s="170" t="s">
        <v>3</v>
      </c>
      <c r="F32" s="170" t="s">
        <v>20</v>
      </c>
      <c r="G32" s="170" t="s">
        <v>21</v>
      </c>
      <c r="H32" s="171">
        <v>0</v>
      </c>
      <c r="I32" s="229"/>
      <c r="J32" s="166" t="s">
        <v>3</v>
      </c>
      <c r="K32" s="166" t="s">
        <v>20</v>
      </c>
      <c r="L32" s="167" t="s">
        <v>21</v>
      </c>
      <c r="M32" s="164">
        <v>2</v>
      </c>
      <c r="N32" s="173" t="s">
        <v>3</v>
      </c>
      <c r="O32" s="173" t="s">
        <v>20</v>
      </c>
      <c r="P32" s="173" t="s">
        <v>21</v>
      </c>
      <c r="Q32" s="174"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>
      <c r="A33" s="175" t="s">
        <v>66</v>
      </c>
      <c r="B33" s="176">
        <f>6-1</f>
        <v>5</v>
      </c>
      <c r="C33" s="114">
        <f>6-1</f>
        <v>5</v>
      </c>
      <c r="D33" s="116">
        <f>(C33+B33)/2</f>
        <v>5</v>
      </c>
      <c r="E33" s="175" t="s">
        <v>169</v>
      </c>
      <c r="F33" s="113">
        <f>6+1</f>
        <v>7</v>
      </c>
      <c r="G33" s="114">
        <f>6+1</f>
        <v>7</v>
      </c>
      <c r="H33" s="115">
        <f>(G33+F33)/2</f>
        <v>7</v>
      </c>
      <c r="I33" s="229"/>
      <c r="J33" s="175" t="s">
        <v>111</v>
      </c>
      <c r="K33" s="266">
        <f>6-1</f>
        <v>5</v>
      </c>
      <c r="L33" s="152">
        <f>6-1</f>
        <v>5</v>
      </c>
      <c r="M33" s="115">
        <f>(L33+K33)/2</f>
        <v>5</v>
      </c>
      <c r="N33" s="175" t="s">
        <v>253</v>
      </c>
      <c r="O33" s="176">
        <f>6+1</f>
        <v>7</v>
      </c>
      <c r="P33" s="114">
        <f>6+1</f>
        <v>7</v>
      </c>
      <c r="Q33" s="115">
        <f aca="true" t="shared" si="8" ref="Q33:Q42">(P33+O33)/2</f>
        <v>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>
      <c r="A34" s="177" t="s">
        <v>56</v>
      </c>
      <c r="B34" s="178">
        <v>5</v>
      </c>
      <c r="C34" s="19">
        <v>5</v>
      </c>
      <c r="D34" s="116">
        <f>(C34+B34)/2</f>
        <v>5</v>
      </c>
      <c r="E34" s="177" t="s">
        <v>172</v>
      </c>
      <c r="F34" s="18">
        <v>6.5</v>
      </c>
      <c r="G34" s="19">
        <v>6.5</v>
      </c>
      <c r="H34" s="116">
        <f>(G34+F34)/2</f>
        <v>6.5</v>
      </c>
      <c r="I34" s="229"/>
      <c r="J34" s="177" t="s">
        <v>356</v>
      </c>
      <c r="K34" s="267">
        <v>6</v>
      </c>
      <c r="L34" s="53">
        <v>7</v>
      </c>
      <c r="M34" s="116">
        <f>(L34+K34)/2</f>
        <v>6.5</v>
      </c>
      <c r="N34" s="177" t="s">
        <v>170</v>
      </c>
      <c r="O34" s="368">
        <v>6.5</v>
      </c>
      <c r="P34" s="19">
        <v>6</v>
      </c>
      <c r="Q34" s="116">
        <f t="shared" si="8"/>
        <v>6.25</v>
      </c>
      <c r="R34" s="22"/>
      <c r="S34" s="22"/>
      <c r="T34" s="22"/>
      <c r="U34" s="22"/>
      <c r="V34" s="22"/>
      <c r="W34" s="971"/>
      <c r="X34" s="97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2.75">
      <c r="A35" s="177" t="s">
        <v>360</v>
      </c>
      <c r="B35" s="178">
        <v>6.5</v>
      </c>
      <c r="C35" s="19">
        <v>6.5</v>
      </c>
      <c r="D35" s="116">
        <f>(C35+B35)/2</f>
        <v>6.5</v>
      </c>
      <c r="E35" s="177" t="s">
        <v>440</v>
      </c>
      <c r="F35" s="18">
        <v>6.5</v>
      </c>
      <c r="G35" s="19">
        <v>6.5</v>
      </c>
      <c r="H35" s="116">
        <f aca="true" t="shared" si="9" ref="H35:H43">(G35+F35)/2</f>
        <v>6.5</v>
      </c>
      <c r="I35" s="229"/>
      <c r="J35" s="177" t="s">
        <v>94</v>
      </c>
      <c r="K35" s="267" t="s">
        <v>227</v>
      </c>
      <c r="L35" s="53" t="s">
        <v>227</v>
      </c>
      <c r="M35" s="116" t="s">
        <v>227</v>
      </c>
      <c r="N35" s="177" t="s">
        <v>38</v>
      </c>
      <c r="O35" s="178">
        <v>6</v>
      </c>
      <c r="P35" s="19">
        <v>5.5</v>
      </c>
      <c r="Q35" s="116">
        <f t="shared" si="8"/>
        <v>5.75</v>
      </c>
      <c r="R35" s="22"/>
      <c r="S35" s="22"/>
      <c r="T35" s="22"/>
      <c r="U35" s="22"/>
      <c r="V35" s="22"/>
      <c r="W35" s="14"/>
      <c r="X35" s="85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>
      <c r="A36" s="177" t="s">
        <v>261</v>
      </c>
      <c r="B36" s="178">
        <v>6</v>
      </c>
      <c r="C36" s="19">
        <v>5.5</v>
      </c>
      <c r="D36" s="116">
        <f>(C36+B36)/2</f>
        <v>5.75</v>
      </c>
      <c r="E36" s="177" t="s">
        <v>37</v>
      </c>
      <c r="F36" s="18">
        <f>7+3</f>
        <v>10</v>
      </c>
      <c r="G36" s="19">
        <f>7+3</f>
        <v>10</v>
      </c>
      <c r="H36" s="116">
        <f t="shared" si="9"/>
        <v>10</v>
      </c>
      <c r="I36" s="229"/>
      <c r="J36" s="177" t="s">
        <v>95</v>
      </c>
      <c r="K36" s="267">
        <v>7</v>
      </c>
      <c r="L36" s="53">
        <v>6.5</v>
      </c>
      <c r="M36" s="116">
        <f aca="true" t="shared" si="10" ref="M36:M41">(L36+K36)/2</f>
        <v>6.75</v>
      </c>
      <c r="N36" s="177" t="s">
        <v>456</v>
      </c>
      <c r="O36" s="178">
        <f>7+3+3</f>
        <v>13</v>
      </c>
      <c r="P36" s="19">
        <f>7.5+3+3</f>
        <v>13.5</v>
      </c>
      <c r="Q36" s="436">
        <f t="shared" si="8"/>
        <v>13.25</v>
      </c>
      <c r="R36" s="22"/>
      <c r="S36" s="22"/>
      <c r="T36" s="22"/>
      <c r="U36" s="22"/>
      <c r="V36" s="22"/>
      <c r="W36" s="17"/>
      <c r="X36" s="5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>
      <c r="A37" s="177" t="s">
        <v>69</v>
      </c>
      <c r="B37" s="178">
        <v>5.5</v>
      </c>
      <c r="C37" s="19">
        <v>5</v>
      </c>
      <c r="D37" s="116">
        <f aca="true" t="shared" si="11" ref="D37:D42">(C37+B37)/2</f>
        <v>5.25</v>
      </c>
      <c r="E37" s="177" t="s">
        <v>442</v>
      </c>
      <c r="F37" s="18">
        <v>6</v>
      </c>
      <c r="G37" s="19">
        <v>6.5</v>
      </c>
      <c r="H37" s="116">
        <f t="shared" si="9"/>
        <v>6.25</v>
      </c>
      <c r="I37" s="229"/>
      <c r="J37" s="177" t="s">
        <v>107</v>
      </c>
      <c r="K37" s="267">
        <v>7.5</v>
      </c>
      <c r="L37" s="53">
        <v>7</v>
      </c>
      <c r="M37" s="116">
        <f t="shared" si="10"/>
        <v>7.25</v>
      </c>
      <c r="N37" s="177" t="s">
        <v>254</v>
      </c>
      <c r="O37" s="178">
        <f>6-0.5</f>
        <v>5.5</v>
      </c>
      <c r="P37" s="19">
        <f>6-0.5</f>
        <v>5.5</v>
      </c>
      <c r="Q37" s="116">
        <f t="shared" si="8"/>
        <v>5.5</v>
      </c>
      <c r="R37" s="22"/>
      <c r="S37" s="22"/>
      <c r="T37" s="22"/>
      <c r="U37" s="22"/>
      <c r="V37" s="22"/>
      <c r="W37" s="17"/>
      <c r="X37" s="5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2.75">
      <c r="A38" s="177" t="s">
        <v>60</v>
      </c>
      <c r="B38" s="178">
        <v>6</v>
      </c>
      <c r="C38" s="19">
        <v>5.5</v>
      </c>
      <c r="D38" s="116">
        <f t="shared" si="11"/>
        <v>5.75</v>
      </c>
      <c r="E38" s="177" t="s">
        <v>183</v>
      </c>
      <c r="F38" s="18">
        <v>5.5</v>
      </c>
      <c r="G38" s="19">
        <v>5</v>
      </c>
      <c r="H38" s="116">
        <f t="shared" si="9"/>
        <v>5.25</v>
      </c>
      <c r="I38" s="229"/>
      <c r="J38" s="177" t="s">
        <v>106</v>
      </c>
      <c r="K38" s="267">
        <v>6.5</v>
      </c>
      <c r="L38" s="53">
        <v>6.5</v>
      </c>
      <c r="M38" s="116">
        <f t="shared" si="10"/>
        <v>6.5</v>
      </c>
      <c r="N38" s="177" t="s">
        <v>41</v>
      </c>
      <c r="O38" s="178">
        <f>5.5-0.5</f>
        <v>5</v>
      </c>
      <c r="P38" s="442">
        <f>5.5-0.5</f>
        <v>5</v>
      </c>
      <c r="Q38" s="116">
        <f t="shared" si="8"/>
        <v>5</v>
      </c>
      <c r="R38" s="22"/>
      <c r="S38" s="22"/>
      <c r="T38" s="22"/>
      <c r="U38" s="22"/>
      <c r="V38" s="22"/>
      <c r="W38" s="17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77" t="s">
        <v>61</v>
      </c>
      <c r="B39" s="178">
        <f>6.5-0.5</f>
        <v>6</v>
      </c>
      <c r="C39" s="19">
        <f>5.5-0.5</f>
        <v>5</v>
      </c>
      <c r="D39" s="116">
        <f t="shared" si="11"/>
        <v>5.5</v>
      </c>
      <c r="E39" s="177" t="s">
        <v>175</v>
      </c>
      <c r="F39" s="18">
        <f>4.5-2-0.5</f>
        <v>2</v>
      </c>
      <c r="G39" s="19">
        <f>5.5-0.5-2</f>
        <v>3</v>
      </c>
      <c r="H39" s="116">
        <f t="shared" si="9"/>
        <v>2.5</v>
      </c>
      <c r="I39" s="229"/>
      <c r="J39" s="177" t="s">
        <v>459</v>
      </c>
      <c r="K39" s="267">
        <v>6.5</v>
      </c>
      <c r="L39" s="53">
        <v>6.5</v>
      </c>
      <c r="M39" s="116">
        <f t="shared" si="10"/>
        <v>6.5</v>
      </c>
      <c r="N39" s="177" t="s">
        <v>430</v>
      </c>
      <c r="O39" s="178" t="s">
        <v>227</v>
      </c>
      <c r="P39" s="19" t="s">
        <v>227</v>
      </c>
      <c r="Q39" s="116" t="s">
        <v>227</v>
      </c>
      <c r="R39" s="22"/>
      <c r="S39" s="22"/>
      <c r="T39" s="22"/>
      <c r="U39" s="22"/>
      <c r="V39" s="22"/>
      <c r="W39" s="17"/>
      <c r="X39" s="5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77" t="s">
        <v>296</v>
      </c>
      <c r="B40" s="178">
        <v>6</v>
      </c>
      <c r="C40" s="19">
        <v>5</v>
      </c>
      <c r="D40" s="116">
        <f t="shared" si="11"/>
        <v>5.5</v>
      </c>
      <c r="E40" s="177" t="s">
        <v>282</v>
      </c>
      <c r="F40" s="18">
        <v>6</v>
      </c>
      <c r="G40" s="19">
        <v>6.5</v>
      </c>
      <c r="H40" s="116">
        <f t="shared" si="9"/>
        <v>6.25</v>
      </c>
      <c r="I40" s="229"/>
      <c r="J40" s="177" t="s">
        <v>458</v>
      </c>
      <c r="K40" s="267">
        <v>6</v>
      </c>
      <c r="L40" s="53">
        <v>6</v>
      </c>
      <c r="M40" s="116">
        <f t="shared" si="10"/>
        <v>6</v>
      </c>
      <c r="N40" s="177" t="s">
        <v>43</v>
      </c>
      <c r="O40" s="178">
        <f>6.5+3</f>
        <v>9.5</v>
      </c>
      <c r="P40" s="19">
        <f>6+3</f>
        <v>9</v>
      </c>
      <c r="Q40" s="116">
        <f t="shared" si="8"/>
        <v>9.25</v>
      </c>
      <c r="R40" s="22"/>
      <c r="S40" s="22"/>
      <c r="T40" s="22"/>
      <c r="U40" s="22"/>
      <c r="V40" s="22"/>
      <c r="W40" s="17"/>
      <c r="X40" s="5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>
      <c r="A41" s="177" t="s">
        <v>71</v>
      </c>
      <c r="B41" s="178">
        <f>6.5+3-0.5</f>
        <v>9</v>
      </c>
      <c r="C41" s="19">
        <f>6+3-0.5</f>
        <v>8.5</v>
      </c>
      <c r="D41" s="116">
        <f t="shared" si="11"/>
        <v>8.75</v>
      </c>
      <c r="E41" s="177" t="s">
        <v>205</v>
      </c>
      <c r="F41" s="18">
        <v>6</v>
      </c>
      <c r="G41" s="19">
        <v>6</v>
      </c>
      <c r="H41" s="116">
        <f t="shared" si="9"/>
        <v>6</v>
      </c>
      <c r="I41" s="229"/>
      <c r="J41" s="177" t="s">
        <v>475</v>
      </c>
      <c r="K41" s="267">
        <v>5</v>
      </c>
      <c r="L41" s="53">
        <v>5</v>
      </c>
      <c r="M41" s="116">
        <f t="shared" si="10"/>
        <v>5</v>
      </c>
      <c r="N41" s="177" t="s">
        <v>44</v>
      </c>
      <c r="O41" s="368">
        <f>7.5+3</f>
        <v>10.5</v>
      </c>
      <c r="P41" s="366">
        <f>7.5+3</f>
        <v>10.5</v>
      </c>
      <c r="Q41" s="116">
        <f t="shared" si="8"/>
        <v>10.5</v>
      </c>
      <c r="R41" s="22"/>
      <c r="S41" s="22"/>
      <c r="T41" s="22"/>
      <c r="U41" s="22"/>
      <c r="V41" s="22"/>
      <c r="W41" s="17"/>
      <c r="X41" s="5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2.75">
      <c r="A42" s="177" t="s">
        <v>425</v>
      </c>
      <c r="B42" s="178">
        <v>5.5</v>
      </c>
      <c r="C42" s="19">
        <v>6</v>
      </c>
      <c r="D42" s="116">
        <f t="shared" si="11"/>
        <v>5.75</v>
      </c>
      <c r="E42" s="177" t="s">
        <v>441</v>
      </c>
      <c r="F42" s="18">
        <f>6.5-2+2</f>
        <v>6.5</v>
      </c>
      <c r="G42" s="19">
        <f>6.5-2+2</f>
        <v>6.5</v>
      </c>
      <c r="H42" s="116">
        <f t="shared" si="9"/>
        <v>6.5</v>
      </c>
      <c r="I42" s="229"/>
      <c r="J42" s="177" t="s">
        <v>277</v>
      </c>
      <c r="K42" s="267" t="s">
        <v>227</v>
      </c>
      <c r="L42" s="53" t="s">
        <v>227</v>
      </c>
      <c r="M42" s="116" t="s">
        <v>227</v>
      </c>
      <c r="N42" s="177" t="s">
        <v>45</v>
      </c>
      <c r="O42" s="178">
        <f>7-2</f>
        <v>5</v>
      </c>
      <c r="P42" s="19">
        <f>7.5-2</f>
        <v>5.5</v>
      </c>
      <c r="Q42" s="116">
        <f t="shared" si="8"/>
        <v>5.25</v>
      </c>
      <c r="R42" s="22"/>
      <c r="S42" s="22"/>
      <c r="T42" s="22"/>
      <c r="U42" s="22"/>
      <c r="V42" s="22"/>
      <c r="W42" s="17"/>
      <c r="X42" s="54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3.5" thickBot="1">
      <c r="A43" s="179" t="s">
        <v>65</v>
      </c>
      <c r="B43" s="180">
        <f>7.5+3+3</f>
        <v>13.5</v>
      </c>
      <c r="C43" s="65">
        <f>7.5+3+3</f>
        <v>13.5</v>
      </c>
      <c r="D43" s="117">
        <f>(C43+B43)/2</f>
        <v>13.5</v>
      </c>
      <c r="E43" s="179" t="s">
        <v>179</v>
      </c>
      <c r="F43" s="87">
        <f>7.5+3+3</f>
        <v>13.5</v>
      </c>
      <c r="G43" s="365">
        <f>7.5+3+3</f>
        <v>13.5</v>
      </c>
      <c r="H43" s="117">
        <f t="shared" si="9"/>
        <v>13.5</v>
      </c>
      <c r="I43" s="229"/>
      <c r="J43" s="179" t="s">
        <v>432</v>
      </c>
      <c r="K43" s="268">
        <f>7+3-0.5</f>
        <v>9.5</v>
      </c>
      <c r="L43" s="96">
        <f>6.5+3-0.5</f>
        <v>9</v>
      </c>
      <c r="M43" s="117">
        <f>(L43+K43)/2</f>
        <v>9.25</v>
      </c>
      <c r="N43" s="179" t="s">
        <v>49</v>
      </c>
      <c r="O43" s="180" t="s">
        <v>227</v>
      </c>
      <c r="P43" s="365" t="s">
        <v>227</v>
      </c>
      <c r="Q43" s="117" t="s">
        <v>227</v>
      </c>
      <c r="R43" s="22"/>
      <c r="S43" s="22"/>
      <c r="T43" s="22"/>
      <c r="U43" s="22"/>
      <c r="V43" s="22"/>
      <c r="W43" s="17"/>
      <c r="X43" s="5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3.5" thickBot="1">
      <c r="A44" s="46"/>
      <c r="B44" s="128"/>
      <c r="C44" s="128"/>
      <c r="D44" s="52"/>
      <c r="E44" s="181"/>
      <c r="F44" s="118"/>
      <c r="G44" s="118"/>
      <c r="H44" s="52"/>
      <c r="I44" s="229"/>
      <c r="J44" s="181"/>
      <c r="K44" s="269"/>
      <c r="L44" s="260"/>
      <c r="M44" s="52"/>
      <c r="N44" s="181"/>
      <c r="O44" s="128"/>
      <c r="P44" s="128"/>
      <c r="Q44" s="52"/>
      <c r="R44" s="22"/>
      <c r="S44" s="22"/>
      <c r="T44" s="22"/>
      <c r="U44" s="22"/>
      <c r="V44" s="22"/>
      <c r="W44" s="17"/>
      <c r="X44" s="54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>
      <c r="A45" s="182" t="s">
        <v>422</v>
      </c>
      <c r="B45" s="183">
        <f>5+1</f>
        <v>6</v>
      </c>
      <c r="C45" s="120">
        <f>5+1</f>
        <v>6</v>
      </c>
      <c r="D45" s="121">
        <f aca="true" t="shared" si="12" ref="D45:D52">(C45+B45)/2</f>
        <v>6</v>
      </c>
      <c r="E45" s="182" t="s">
        <v>457</v>
      </c>
      <c r="F45" s="119" t="s">
        <v>226</v>
      </c>
      <c r="G45" s="120" t="s">
        <v>226</v>
      </c>
      <c r="H45" s="121" t="s">
        <v>226</v>
      </c>
      <c r="I45" s="229"/>
      <c r="J45" s="182" t="s">
        <v>103</v>
      </c>
      <c r="K45" s="270">
        <f>6-1</f>
        <v>5</v>
      </c>
      <c r="L45" s="264">
        <f>6-1</f>
        <v>5</v>
      </c>
      <c r="M45" s="121">
        <f aca="true" t="shared" si="13" ref="M45:M52">(L45+K45)/2</f>
        <v>5</v>
      </c>
      <c r="N45" s="182" t="s">
        <v>36</v>
      </c>
      <c r="O45" s="183">
        <f>7-1</f>
        <v>6</v>
      </c>
      <c r="P45" s="120">
        <f>7-1</f>
        <v>6</v>
      </c>
      <c r="Q45" s="121">
        <f aca="true" t="shared" si="14" ref="Q45:Q52">(P45+O45)/2</f>
        <v>6</v>
      </c>
      <c r="R45" s="22"/>
      <c r="S45" s="22"/>
      <c r="T45" s="22"/>
      <c r="U45" s="22"/>
      <c r="V45" s="22"/>
      <c r="W45" s="17"/>
      <c r="X45" s="54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2.75">
      <c r="A46" s="184" t="s">
        <v>256</v>
      </c>
      <c r="B46" s="612" t="s">
        <v>226</v>
      </c>
      <c r="C46" s="611" t="s">
        <v>226</v>
      </c>
      <c r="D46" s="610" t="s">
        <v>226</v>
      </c>
      <c r="E46" s="184" t="s">
        <v>177</v>
      </c>
      <c r="F46" s="51">
        <v>5</v>
      </c>
      <c r="G46" s="52">
        <v>5.5</v>
      </c>
      <c r="H46" s="122">
        <f aca="true" t="shared" si="15" ref="H46:H52">(G46+F46)/2</f>
        <v>5.25</v>
      </c>
      <c r="I46" s="229"/>
      <c r="J46" s="177" t="s">
        <v>102</v>
      </c>
      <c r="K46" s="267">
        <f>6.5+3</f>
        <v>9.5</v>
      </c>
      <c r="L46" s="53">
        <f>6.5+3</f>
        <v>9.5</v>
      </c>
      <c r="M46" s="116">
        <f t="shared" si="13"/>
        <v>9.5</v>
      </c>
      <c r="N46" s="184" t="s">
        <v>100</v>
      </c>
      <c r="O46" s="185" t="s">
        <v>226</v>
      </c>
      <c r="P46" s="52" t="s">
        <v>226</v>
      </c>
      <c r="Q46" s="122" t="s">
        <v>226</v>
      </c>
      <c r="R46" s="22"/>
      <c r="S46" s="22"/>
      <c r="T46" s="22"/>
      <c r="U46" s="22"/>
      <c r="V46" s="22"/>
      <c r="W46" s="17"/>
      <c r="X46" s="5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>
      <c r="A47" s="184" t="s">
        <v>257</v>
      </c>
      <c r="B47" s="185" t="s">
        <v>226</v>
      </c>
      <c r="C47" s="52" t="s">
        <v>226</v>
      </c>
      <c r="D47" s="122" t="s">
        <v>226</v>
      </c>
      <c r="E47" s="184" t="s">
        <v>379</v>
      </c>
      <c r="F47" s="51">
        <v>6</v>
      </c>
      <c r="G47" s="52">
        <v>6</v>
      </c>
      <c r="H47" s="122">
        <f t="shared" si="15"/>
        <v>6</v>
      </c>
      <c r="I47" s="229"/>
      <c r="J47" s="184" t="s">
        <v>101</v>
      </c>
      <c r="K47" s="271">
        <f>6-0.5</f>
        <v>5.5</v>
      </c>
      <c r="L47" s="59">
        <f>6-0.5</f>
        <v>5.5</v>
      </c>
      <c r="M47" s="122">
        <f t="shared" si="13"/>
        <v>5.5</v>
      </c>
      <c r="N47" s="177" t="s">
        <v>481</v>
      </c>
      <c r="O47" s="178">
        <v>5.5</v>
      </c>
      <c r="P47" s="19">
        <v>6</v>
      </c>
      <c r="Q47" s="116">
        <f t="shared" si="14"/>
        <v>5.75</v>
      </c>
      <c r="R47" s="22"/>
      <c r="S47" s="22"/>
      <c r="T47" s="22"/>
      <c r="U47" s="22"/>
      <c r="V47" s="22"/>
      <c r="W47" s="40"/>
      <c r="X47" s="54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>
      <c r="A48" s="184" t="s">
        <v>423</v>
      </c>
      <c r="B48" s="185">
        <v>5.5</v>
      </c>
      <c r="C48" s="52">
        <v>6.5</v>
      </c>
      <c r="D48" s="122">
        <f t="shared" si="12"/>
        <v>6</v>
      </c>
      <c r="E48" s="184" t="s">
        <v>176</v>
      </c>
      <c r="F48" s="51">
        <v>5.5</v>
      </c>
      <c r="G48" s="52">
        <v>6</v>
      </c>
      <c r="H48" s="122">
        <f t="shared" si="15"/>
        <v>5.75</v>
      </c>
      <c r="I48" s="229"/>
      <c r="J48" s="184" t="s">
        <v>476</v>
      </c>
      <c r="K48" s="271">
        <v>6.5</v>
      </c>
      <c r="L48" s="59">
        <v>5.5</v>
      </c>
      <c r="M48" s="122">
        <f t="shared" si="13"/>
        <v>6</v>
      </c>
      <c r="N48" s="177" t="s">
        <v>42</v>
      </c>
      <c r="O48" s="178">
        <v>7</v>
      </c>
      <c r="P48" s="19">
        <v>7</v>
      </c>
      <c r="Q48" s="116">
        <f t="shared" si="14"/>
        <v>7</v>
      </c>
      <c r="R48" s="22"/>
      <c r="S48" s="22"/>
      <c r="T48" s="22"/>
      <c r="U48" s="22"/>
      <c r="V48" s="22"/>
      <c r="W48" s="17"/>
      <c r="X48" s="54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2.75">
      <c r="A49" s="184" t="s">
        <v>58</v>
      </c>
      <c r="B49" s="185">
        <v>6</v>
      </c>
      <c r="C49" s="52">
        <v>6.5</v>
      </c>
      <c r="D49" s="122">
        <f t="shared" si="12"/>
        <v>6.25</v>
      </c>
      <c r="E49" s="184" t="s">
        <v>354</v>
      </c>
      <c r="F49" s="51" t="s">
        <v>228</v>
      </c>
      <c r="G49" s="52" t="s">
        <v>228</v>
      </c>
      <c r="H49" s="122" t="s">
        <v>228</v>
      </c>
      <c r="I49" s="229"/>
      <c r="J49" s="184" t="s">
        <v>275</v>
      </c>
      <c r="K49" s="51">
        <f>6.5-0.5</f>
        <v>6</v>
      </c>
      <c r="L49" s="59">
        <f>7-0.5</f>
        <v>6.5</v>
      </c>
      <c r="M49" s="122">
        <f t="shared" si="13"/>
        <v>6.25</v>
      </c>
      <c r="N49" s="184" t="s">
        <v>51</v>
      </c>
      <c r="O49" s="185">
        <v>5</v>
      </c>
      <c r="P49" s="52">
        <v>6</v>
      </c>
      <c r="Q49" s="122">
        <f t="shared" si="14"/>
        <v>5.5</v>
      </c>
      <c r="R49" s="22"/>
      <c r="S49" s="22"/>
      <c r="T49" s="22"/>
      <c r="U49" s="22"/>
      <c r="V49" s="22"/>
      <c r="W49" s="17"/>
      <c r="X49" s="54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2.75">
      <c r="A50" s="184" t="s">
        <v>424</v>
      </c>
      <c r="B50" s="185">
        <f>6-0.5</f>
        <v>5.5</v>
      </c>
      <c r="C50" s="52">
        <f>6.5-0.5</f>
        <v>6</v>
      </c>
      <c r="D50" s="122">
        <f t="shared" si="12"/>
        <v>5.75</v>
      </c>
      <c r="E50" s="184" t="s">
        <v>483</v>
      </c>
      <c r="F50" s="51">
        <f>6-0.5</f>
        <v>5.5</v>
      </c>
      <c r="G50" s="52">
        <f>6.5-0.5</f>
        <v>6</v>
      </c>
      <c r="H50" s="122">
        <f t="shared" si="15"/>
        <v>5.75</v>
      </c>
      <c r="I50" s="229"/>
      <c r="J50" s="177" t="s">
        <v>93</v>
      </c>
      <c r="K50" s="18">
        <f>4.5-0.5-0.5</f>
        <v>3.5</v>
      </c>
      <c r="L50" s="53">
        <f>4.5-0.5-0.5</f>
        <v>3.5</v>
      </c>
      <c r="M50" s="116">
        <f t="shared" si="13"/>
        <v>3.5</v>
      </c>
      <c r="N50" s="184" t="s">
        <v>371</v>
      </c>
      <c r="O50" s="185">
        <v>5.5</v>
      </c>
      <c r="P50" s="52">
        <v>5.5</v>
      </c>
      <c r="Q50" s="122">
        <f t="shared" si="14"/>
        <v>5.5</v>
      </c>
      <c r="R50" s="22"/>
      <c r="S50" s="22"/>
      <c r="T50" s="22"/>
      <c r="U50" s="22"/>
      <c r="V50" s="22"/>
      <c r="W50" s="17"/>
      <c r="X50" s="54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3.5" thickBot="1">
      <c r="A51" s="186" t="s">
        <v>258</v>
      </c>
      <c r="B51" s="187">
        <v>5</v>
      </c>
      <c r="C51" s="124">
        <v>6</v>
      </c>
      <c r="D51" s="122">
        <f t="shared" si="12"/>
        <v>5.5</v>
      </c>
      <c r="E51" s="186" t="s">
        <v>269</v>
      </c>
      <c r="F51" s="123">
        <v>5.5</v>
      </c>
      <c r="G51" s="124">
        <v>5</v>
      </c>
      <c r="H51" s="122">
        <f t="shared" si="15"/>
        <v>5.25</v>
      </c>
      <c r="I51" s="229"/>
      <c r="J51" s="186" t="s">
        <v>274</v>
      </c>
      <c r="K51" s="123" t="s">
        <v>226</v>
      </c>
      <c r="L51" s="265" t="s">
        <v>226</v>
      </c>
      <c r="M51" s="122" t="s">
        <v>226</v>
      </c>
      <c r="N51" s="186" t="s">
        <v>482</v>
      </c>
      <c r="O51" s="187">
        <v>5.5</v>
      </c>
      <c r="P51" s="124">
        <v>6</v>
      </c>
      <c r="Q51" s="122">
        <f t="shared" si="14"/>
        <v>5.75</v>
      </c>
      <c r="R51" s="22"/>
      <c r="S51" s="22"/>
      <c r="T51" s="22"/>
      <c r="U51" s="22"/>
      <c r="V51" s="22"/>
      <c r="W51" s="17"/>
      <c r="X51" s="54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3.5" thickBot="1">
      <c r="A52" s="179" t="s">
        <v>73</v>
      </c>
      <c r="B52" s="180">
        <v>1</v>
      </c>
      <c r="C52" s="65">
        <v>1.5</v>
      </c>
      <c r="D52" s="125">
        <f t="shared" si="12"/>
        <v>1.25</v>
      </c>
      <c r="E52" s="179" t="s">
        <v>187</v>
      </c>
      <c r="F52" s="87">
        <v>0</v>
      </c>
      <c r="G52" s="65">
        <v>-0.5</v>
      </c>
      <c r="H52" s="277">
        <f t="shared" si="15"/>
        <v>-0.25</v>
      </c>
      <c r="I52" s="229"/>
      <c r="J52" s="179" t="s">
        <v>409</v>
      </c>
      <c r="K52" s="274">
        <v>0</v>
      </c>
      <c r="L52" s="96">
        <v>0</v>
      </c>
      <c r="M52" s="362">
        <f t="shared" si="13"/>
        <v>0</v>
      </c>
      <c r="N52" s="179" t="s">
        <v>474</v>
      </c>
      <c r="O52" s="180">
        <v>-0.5</v>
      </c>
      <c r="P52" s="65">
        <v>-1</v>
      </c>
      <c r="Q52" s="125">
        <f t="shared" si="14"/>
        <v>-0.75</v>
      </c>
      <c r="R52" s="22"/>
      <c r="S52" s="22"/>
      <c r="T52" s="22"/>
      <c r="U52" s="22"/>
      <c r="V52" s="22"/>
      <c r="W52" s="17"/>
      <c r="X52" s="40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>
      <c r="A53" s="46"/>
      <c r="B53" s="128"/>
      <c r="C53" s="128"/>
      <c r="D53" s="131"/>
      <c r="E53" s="46"/>
      <c r="F53" s="128"/>
      <c r="G53" s="128"/>
      <c r="H53" s="131"/>
      <c r="I53" s="229"/>
      <c r="J53" s="359"/>
      <c r="K53" s="16"/>
      <c r="L53" s="58"/>
      <c r="M53" s="275"/>
      <c r="N53" s="46"/>
      <c r="O53" s="128"/>
      <c r="P53" s="128"/>
      <c r="Q53" s="131"/>
      <c r="R53" s="22"/>
      <c r="S53" s="22"/>
      <c r="T53" s="22"/>
      <c r="U53" s="22"/>
      <c r="V53" s="22"/>
      <c r="W53" s="17"/>
      <c r="X53" s="4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>
      <c r="A54" s="29"/>
      <c r="B54" s="438">
        <f>D32+B33+B34+B35+B36+B37+B38+B39+B40+B41+B42+B43+B52</f>
        <v>77</v>
      </c>
      <c r="C54" s="438">
        <f>D32+C33+C34+C35+C36+C37+C38+C39+C40+C41+C42+C43+C52</f>
        <v>74</v>
      </c>
      <c r="D54" s="316">
        <f>D32+D33+D34+D35+D36+D37+D38+D39+D40+D41+D42+D43+D52</f>
        <v>75.5</v>
      </c>
      <c r="E54" s="29"/>
      <c r="F54" s="339">
        <f>H32+F33+F34+F35+F36+F37+F38+F39+F40+F41+F42+F43+F52</f>
        <v>75.5</v>
      </c>
      <c r="G54" s="339">
        <f>H32+G33+G34+G35+G36+G37+G38+G39+G40+G41+G42+G43+G52</f>
        <v>76.5</v>
      </c>
      <c r="H54" s="340">
        <f>H32+H33+H34+H35+H36+H37+H38+H39+H40+H41+H42+H43+H52</f>
        <v>76</v>
      </c>
      <c r="I54" s="229"/>
      <c r="J54" s="29"/>
      <c r="K54" s="439">
        <f>M32+K33+K34+K50+K36+K37+K38+K39+K40+K41+K46+K43+K52</f>
        <v>74</v>
      </c>
      <c r="L54" s="414">
        <f>M32+L33+L34+L50+L36+L37+L38+L39+L40+L41+L46+L43+L52</f>
        <v>73.5</v>
      </c>
      <c r="M54" s="446">
        <f>M32+M33+M34+M50+M36+M37+M38+M39+M40+M41+M46+M43+M52</f>
        <v>73.75</v>
      </c>
      <c r="N54" s="29"/>
      <c r="O54" s="319">
        <f>Q32+O33+O34+O35+O36+O37+O38+O48+O40+O41+O42+O47+O52</f>
        <v>80</v>
      </c>
      <c r="P54" s="372">
        <f>Q32+P33+P34+P35+P36+P37+P38+P48+P40+P41+P42+P47+P52</f>
        <v>79.5</v>
      </c>
      <c r="Q54" s="444">
        <f>Q32+Q33+Q34+Q35+Q36+Q37+Q38+Q48+Q40+Q41+Q42+Q47+Q52</f>
        <v>79.75</v>
      </c>
      <c r="R54" s="22"/>
      <c r="S54" s="22"/>
      <c r="T54" s="22"/>
      <c r="U54" s="22"/>
      <c r="V54" s="22"/>
      <c r="W54" s="17"/>
      <c r="X54" s="86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3.5" thickBot="1">
      <c r="A55" s="188"/>
      <c r="B55" s="126"/>
      <c r="C55" s="126"/>
      <c r="D55" s="76"/>
      <c r="E55" s="188"/>
      <c r="F55" s="126"/>
      <c r="G55" s="126"/>
      <c r="H55" s="76"/>
      <c r="I55" s="229"/>
      <c r="J55" s="29"/>
      <c r="K55" s="28"/>
      <c r="L55" s="140"/>
      <c r="M55" s="138"/>
      <c r="N55" s="188"/>
      <c r="O55" s="126"/>
      <c r="P55" s="126"/>
      <c r="Q55" s="76"/>
      <c r="R55" s="22"/>
      <c r="S55" s="22"/>
      <c r="T55" s="22"/>
      <c r="U55" s="22"/>
      <c r="V55" s="22"/>
      <c r="W55" s="17"/>
      <c r="X55" s="4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8.75" thickBot="1">
      <c r="A56" s="300"/>
      <c r="B56" s="301"/>
      <c r="C56" s="301"/>
      <c r="D56" s="215">
        <v>2</v>
      </c>
      <c r="E56" s="294"/>
      <c r="F56" s="295"/>
      <c r="G56" s="295"/>
      <c r="H56" s="172">
        <v>3</v>
      </c>
      <c r="I56" s="312"/>
      <c r="J56" s="360"/>
      <c r="K56" s="169"/>
      <c r="L56" s="310"/>
      <c r="M56" s="311">
        <v>2</v>
      </c>
      <c r="N56" s="296"/>
      <c r="O56" s="297"/>
      <c r="P56" s="297"/>
      <c r="Q56" s="189">
        <v>3</v>
      </c>
      <c r="R56" s="22"/>
      <c r="S56" s="22"/>
      <c r="T56" s="22"/>
      <c r="U56" s="22"/>
      <c r="V56" s="22"/>
      <c r="W56" s="17"/>
      <c r="X56" s="4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6" customHeight="1" thickBot="1">
      <c r="A57" s="22"/>
      <c r="B57" s="22"/>
      <c r="C57" s="22"/>
      <c r="D57" s="22"/>
      <c r="E57" s="233"/>
      <c r="F57" s="234"/>
      <c r="G57" s="234"/>
      <c r="H57" s="234"/>
      <c r="I57" s="229"/>
      <c r="J57" s="234"/>
      <c r="K57" s="234"/>
      <c r="L57" s="234"/>
      <c r="M57" s="23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thickBot="1">
      <c r="A58" s="22"/>
      <c r="B58" s="22"/>
      <c r="C58" s="22"/>
      <c r="D58" s="22"/>
      <c r="E58" s="932" t="s">
        <v>612</v>
      </c>
      <c r="F58" s="933"/>
      <c r="G58" s="933"/>
      <c r="H58" s="933"/>
      <c r="I58" s="933"/>
      <c r="J58" s="933"/>
      <c r="K58" s="933"/>
      <c r="L58" s="933"/>
      <c r="M58" s="93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3.5" thickBot="1">
      <c r="A59" s="22"/>
      <c r="B59" s="22"/>
      <c r="C59" s="22"/>
      <c r="D59" s="22"/>
      <c r="E59" s="948" t="s">
        <v>352</v>
      </c>
      <c r="F59" s="982"/>
      <c r="G59" s="982"/>
      <c r="H59" s="949"/>
      <c r="I59" s="216"/>
      <c r="J59" s="900" t="s">
        <v>27</v>
      </c>
      <c r="K59" s="895"/>
      <c r="L59" s="895"/>
      <c r="M59" s="980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3.5" thickBot="1">
      <c r="A60" s="22"/>
      <c r="B60" s="22"/>
      <c r="C60" s="22"/>
      <c r="D60" s="22"/>
      <c r="E60" s="148" t="s">
        <v>3</v>
      </c>
      <c r="F60" s="148" t="s">
        <v>20</v>
      </c>
      <c r="G60" s="148" t="s">
        <v>21</v>
      </c>
      <c r="H60" s="149">
        <v>2</v>
      </c>
      <c r="I60" s="4"/>
      <c r="J60" s="111" t="s">
        <v>3</v>
      </c>
      <c r="K60" s="111" t="s">
        <v>20</v>
      </c>
      <c r="L60" s="111" t="s">
        <v>21</v>
      </c>
      <c r="M60" s="112"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>
      <c r="A61" s="22"/>
      <c r="B61" s="22"/>
      <c r="C61" s="22"/>
      <c r="D61" s="22"/>
      <c r="E61" s="150" t="s">
        <v>289</v>
      </c>
      <c r="F61" s="151">
        <f>6-1</f>
        <v>5</v>
      </c>
      <c r="G61" s="152">
        <f>6-1</f>
        <v>5</v>
      </c>
      <c r="H61" s="115">
        <f>(G61+F61)/2</f>
        <v>5</v>
      </c>
      <c r="I61" s="4"/>
      <c r="J61" s="175" t="s">
        <v>123</v>
      </c>
      <c r="K61" s="113">
        <f>5.5-1-1-0.5</f>
        <v>3</v>
      </c>
      <c r="L61" s="114">
        <f>6-1-1-0.5</f>
        <v>3.5</v>
      </c>
      <c r="M61" s="115">
        <f>(L61+K61)/2</f>
        <v>3.25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>
      <c r="A62" s="22"/>
      <c r="B62" s="22"/>
      <c r="C62" s="22"/>
      <c r="D62" s="22"/>
      <c r="E62" s="153" t="s">
        <v>288</v>
      </c>
      <c r="F62" s="49">
        <f>5-0.5-0.5</f>
        <v>4</v>
      </c>
      <c r="G62" s="53">
        <f>5-0.5-0.5</f>
        <v>4</v>
      </c>
      <c r="H62" s="116">
        <f>(G62+F62)/2</f>
        <v>4</v>
      </c>
      <c r="I62" s="4"/>
      <c r="J62" s="177" t="s">
        <v>128</v>
      </c>
      <c r="K62" s="18">
        <v>6</v>
      </c>
      <c r="L62" s="19">
        <v>6</v>
      </c>
      <c r="M62" s="116">
        <f aca="true" t="shared" si="16" ref="M62:M71">(L62+K62)/2</f>
        <v>6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>
      <c r="A63" s="22"/>
      <c r="B63" s="22"/>
      <c r="C63" s="22"/>
      <c r="D63" s="22"/>
      <c r="E63" s="153" t="s">
        <v>210</v>
      </c>
      <c r="F63" s="49">
        <v>5.5</v>
      </c>
      <c r="G63" s="53">
        <v>5.5</v>
      </c>
      <c r="H63" s="116">
        <f aca="true" t="shared" si="17" ref="H63:H71">(G63+F63)/2</f>
        <v>5.5</v>
      </c>
      <c r="I63" s="4"/>
      <c r="J63" s="177" t="s">
        <v>151</v>
      </c>
      <c r="K63" s="18">
        <v>6.5</v>
      </c>
      <c r="L63" s="19">
        <v>6.5</v>
      </c>
      <c r="M63" s="116">
        <f t="shared" si="16"/>
        <v>6.5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>
      <c r="A64" s="22"/>
      <c r="B64" s="22"/>
      <c r="C64" s="22"/>
      <c r="D64" s="22"/>
      <c r="E64" s="153" t="s">
        <v>223</v>
      </c>
      <c r="F64" s="49">
        <v>5.5</v>
      </c>
      <c r="G64" s="53">
        <v>6.5</v>
      </c>
      <c r="H64" s="116">
        <f t="shared" si="17"/>
        <v>6</v>
      </c>
      <c r="I64" s="4"/>
      <c r="J64" s="177" t="s">
        <v>393</v>
      </c>
      <c r="K64" s="18">
        <v>5</v>
      </c>
      <c r="L64" s="19">
        <v>5</v>
      </c>
      <c r="M64" s="116">
        <f t="shared" si="16"/>
        <v>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>
      <c r="A65" s="22"/>
      <c r="B65" s="22"/>
      <c r="C65" s="22"/>
      <c r="D65" s="22"/>
      <c r="E65" s="153" t="s">
        <v>215</v>
      </c>
      <c r="F65" s="49">
        <v>5.5</v>
      </c>
      <c r="G65" s="53">
        <v>6</v>
      </c>
      <c r="H65" s="116">
        <f t="shared" si="17"/>
        <v>5.75</v>
      </c>
      <c r="I65" s="4"/>
      <c r="J65" s="177" t="s">
        <v>116</v>
      </c>
      <c r="K65" s="18">
        <v>5.5</v>
      </c>
      <c r="L65" s="19">
        <v>5</v>
      </c>
      <c r="M65" s="116">
        <f t="shared" si="16"/>
        <v>5.25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>
      <c r="A66" s="22"/>
      <c r="B66" s="22"/>
      <c r="C66" s="22"/>
      <c r="D66" s="22"/>
      <c r="E66" s="153" t="s">
        <v>214</v>
      </c>
      <c r="F66" s="49">
        <v>5</v>
      </c>
      <c r="G66" s="53">
        <v>6</v>
      </c>
      <c r="H66" s="116">
        <f t="shared" si="17"/>
        <v>5.5</v>
      </c>
      <c r="I66" s="4"/>
      <c r="J66" s="177" t="s">
        <v>117</v>
      </c>
      <c r="K66" s="18">
        <f>5.5-0.5</f>
        <v>5</v>
      </c>
      <c r="L66" s="19">
        <f>5.5-0.5</f>
        <v>5</v>
      </c>
      <c r="M66" s="116">
        <f t="shared" si="16"/>
        <v>5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>
      <c r="A67" s="22"/>
      <c r="B67" s="22"/>
      <c r="C67" s="22"/>
      <c r="D67" s="22"/>
      <c r="E67" s="153" t="s">
        <v>222</v>
      </c>
      <c r="F67" s="49">
        <v>6.5</v>
      </c>
      <c r="G67" s="53">
        <v>6.5</v>
      </c>
      <c r="H67" s="116">
        <f t="shared" si="17"/>
        <v>6.5</v>
      </c>
      <c r="I67" s="4"/>
      <c r="J67" s="177" t="s">
        <v>372</v>
      </c>
      <c r="K67" s="18">
        <v>6</v>
      </c>
      <c r="L67" s="19">
        <v>6</v>
      </c>
      <c r="M67" s="116">
        <f t="shared" si="16"/>
        <v>6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>
      <c r="A68" s="22"/>
      <c r="B68" s="22"/>
      <c r="C68" s="22"/>
      <c r="D68" s="22"/>
      <c r="E68" s="153" t="s">
        <v>220</v>
      </c>
      <c r="F68" s="49">
        <f>6.5+3</f>
        <v>9.5</v>
      </c>
      <c r="G68" s="53">
        <f>6.5+3</f>
        <v>9.5</v>
      </c>
      <c r="H68" s="116">
        <f t="shared" si="17"/>
        <v>9.5</v>
      </c>
      <c r="I68" s="4"/>
      <c r="J68" s="177" t="s">
        <v>329</v>
      </c>
      <c r="K68" s="18">
        <v>7</v>
      </c>
      <c r="L68" s="19">
        <v>6.5</v>
      </c>
      <c r="M68" s="116">
        <f t="shared" si="16"/>
        <v>6.75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>
      <c r="A69" s="22"/>
      <c r="B69" s="22"/>
      <c r="C69" s="22"/>
      <c r="D69" s="22"/>
      <c r="E69" s="153" t="s">
        <v>460</v>
      </c>
      <c r="F69" s="49">
        <v>7</v>
      </c>
      <c r="G69" s="53">
        <v>6.5</v>
      </c>
      <c r="H69" s="116">
        <f t="shared" si="17"/>
        <v>6.75</v>
      </c>
      <c r="I69" s="4"/>
      <c r="J69" s="177" t="s">
        <v>120</v>
      </c>
      <c r="K69" s="18">
        <f>7+3</f>
        <v>10</v>
      </c>
      <c r="L69" s="19">
        <f>7+3</f>
        <v>10</v>
      </c>
      <c r="M69" s="116">
        <f t="shared" si="16"/>
        <v>10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>
      <c r="A70" s="22"/>
      <c r="B70" s="22"/>
      <c r="C70" s="22"/>
      <c r="D70" s="22"/>
      <c r="E70" s="153" t="s">
        <v>217</v>
      </c>
      <c r="F70" s="49">
        <f>7+3</f>
        <v>10</v>
      </c>
      <c r="G70" s="53">
        <f>7+3</f>
        <v>10</v>
      </c>
      <c r="H70" s="116">
        <f t="shared" si="17"/>
        <v>10</v>
      </c>
      <c r="I70" s="4"/>
      <c r="J70" s="177" t="s">
        <v>121</v>
      </c>
      <c r="K70" s="18">
        <f>7.5+3+3</f>
        <v>13.5</v>
      </c>
      <c r="L70" s="19">
        <f>7.5+3+3</f>
        <v>13.5</v>
      </c>
      <c r="M70" s="116">
        <f t="shared" si="16"/>
        <v>13.5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3.5" thickBot="1">
      <c r="A71" s="22"/>
      <c r="B71" s="22"/>
      <c r="C71" s="22"/>
      <c r="D71" s="22"/>
      <c r="E71" s="154" t="s">
        <v>218</v>
      </c>
      <c r="F71" s="155">
        <v>6</v>
      </c>
      <c r="G71" s="96">
        <v>6</v>
      </c>
      <c r="H71" s="117">
        <f t="shared" si="17"/>
        <v>6</v>
      </c>
      <c r="I71" s="4"/>
      <c r="J71" s="179" t="s">
        <v>122</v>
      </c>
      <c r="K71" s="87">
        <f>6+3-0.5</f>
        <v>8.5</v>
      </c>
      <c r="L71" s="65">
        <f>6.5+3-0.5</f>
        <v>9</v>
      </c>
      <c r="M71" s="117">
        <f t="shared" si="16"/>
        <v>8.75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3.5" thickBot="1">
      <c r="A72" s="22"/>
      <c r="B72" s="22"/>
      <c r="C72" s="22"/>
      <c r="D72" s="22"/>
      <c r="E72" s="30"/>
      <c r="F72" s="4"/>
      <c r="G72" s="4"/>
      <c r="H72" s="52"/>
      <c r="I72" s="4"/>
      <c r="J72" s="181"/>
      <c r="K72" s="118"/>
      <c r="L72" s="118"/>
      <c r="M72" s="5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>
      <c r="A73" s="22"/>
      <c r="B73" s="22"/>
      <c r="C73" s="22"/>
      <c r="D73" s="22"/>
      <c r="E73" s="156" t="s">
        <v>175</v>
      </c>
      <c r="F73" s="157" t="s">
        <v>226</v>
      </c>
      <c r="G73" s="158" t="s">
        <v>226</v>
      </c>
      <c r="H73" s="121" t="s">
        <v>226</v>
      </c>
      <c r="I73" s="4"/>
      <c r="J73" s="182" t="s">
        <v>74</v>
      </c>
      <c r="K73" s="119">
        <f>6-1</f>
        <v>5</v>
      </c>
      <c r="L73" s="120">
        <f>6-1</f>
        <v>5</v>
      </c>
      <c r="M73" s="121">
        <f aca="true" t="shared" si="18" ref="M73:M80">(L73+K73)/2</f>
        <v>5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>
      <c r="A74" s="22"/>
      <c r="B74" s="22"/>
      <c r="C74" s="22"/>
      <c r="D74" s="22"/>
      <c r="E74" s="248" t="s">
        <v>93</v>
      </c>
      <c r="F74" s="57" t="s">
        <v>226</v>
      </c>
      <c r="G74" s="24" t="s">
        <v>226</v>
      </c>
      <c r="H74" s="122" t="s">
        <v>226</v>
      </c>
      <c r="I74" s="4"/>
      <c r="J74" s="184" t="s">
        <v>207</v>
      </c>
      <c r="K74" s="51">
        <v>7</v>
      </c>
      <c r="L74" s="52">
        <v>6.5</v>
      </c>
      <c r="M74" s="122">
        <f t="shared" si="18"/>
        <v>6.75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>
      <c r="A75" s="22"/>
      <c r="B75" s="22"/>
      <c r="C75" s="22"/>
      <c r="D75" s="22"/>
      <c r="E75" s="248" t="s">
        <v>209</v>
      </c>
      <c r="F75" s="3" t="s">
        <v>226</v>
      </c>
      <c r="G75" s="48" t="s">
        <v>226</v>
      </c>
      <c r="H75" s="122" t="s">
        <v>226</v>
      </c>
      <c r="I75" s="4"/>
      <c r="J75" s="184" t="s">
        <v>325</v>
      </c>
      <c r="K75" s="51">
        <f>6.5+3</f>
        <v>9.5</v>
      </c>
      <c r="L75" s="52">
        <f>6.5+3</f>
        <v>9.5</v>
      </c>
      <c r="M75" s="122">
        <f t="shared" si="18"/>
        <v>9.5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>
      <c r="A76" s="22"/>
      <c r="B76" s="22"/>
      <c r="C76" s="22"/>
      <c r="D76" s="22"/>
      <c r="E76" s="248" t="s">
        <v>224</v>
      </c>
      <c r="F76" s="57">
        <v>5</v>
      </c>
      <c r="G76" s="24">
        <v>5</v>
      </c>
      <c r="H76" s="122">
        <f>(G76+F76)/2</f>
        <v>5</v>
      </c>
      <c r="I76" s="4"/>
      <c r="J76" s="184" t="s">
        <v>125</v>
      </c>
      <c r="K76" s="51">
        <v>6</v>
      </c>
      <c r="L76" s="52">
        <v>6</v>
      </c>
      <c r="M76" s="122">
        <f t="shared" si="18"/>
        <v>6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>
      <c r="A77" s="4"/>
      <c r="B77" s="4"/>
      <c r="C77" s="4"/>
      <c r="D77" s="4"/>
      <c r="E77" s="248" t="s">
        <v>336</v>
      </c>
      <c r="F77" s="57" t="s">
        <v>226</v>
      </c>
      <c r="G77" s="24" t="s">
        <v>226</v>
      </c>
      <c r="H77" s="122" t="s">
        <v>226</v>
      </c>
      <c r="I77" s="4"/>
      <c r="J77" s="184" t="s">
        <v>477</v>
      </c>
      <c r="K77" s="51">
        <v>6</v>
      </c>
      <c r="L77" s="52">
        <v>6</v>
      </c>
      <c r="M77" s="122">
        <f t="shared" si="18"/>
        <v>6</v>
      </c>
      <c r="N77" s="4"/>
      <c r="O77" s="22"/>
      <c r="P77" s="22"/>
      <c r="Q77" s="22"/>
      <c r="R77" s="22"/>
      <c r="S77" s="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>
      <c r="A78" s="4"/>
      <c r="B78" s="4"/>
      <c r="C78" s="4"/>
      <c r="D78" s="4"/>
      <c r="E78" s="248" t="s">
        <v>336</v>
      </c>
      <c r="F78" s="57" t="s">
        <v>226</v>
      </c>
      <c r="G78" s="24" t="s">
        <v>226</v>
      </c>
      <c r="H78" s="122" t="s">
        <v>226</v>
      </c>
      <c r="I78" s="4"/>
      <c r="J78" s="184" t="s">
        <v>461</v>
      </c>
      <c r="K78" s="51">
        <f>5.5-0.5</f>
        <v>5</v>
      </c>
      <c r="L78" s="52">
        <f>5-0.5</f>
        <v>4.5</v>
      </c>
      <c r="M78" s="122">
        <f t="shared" si="18"/>
        <v>4.75</v>
      </c>
      <c r="N78" s="4"/>
      <c r="O78" s="22"/>
      <c r="P78" s="22"/>
      <c r="Q78" s="22"/>
      <c r="R78" s="22"/>
      <c r="S78" s="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 thickBot="1">
      <c r="A79" s="209"/>
      <c r="B79" s="209"/>
      <c r="C79" s="209"/>
      <c r="D79" s="209"/>
      <c r="E79" s="159" t="s">
        <v>336</v>
      </c>
      <c r="F79" s="3" t="s">
        <v>226</v>
      </c>
      <c r="G79" s="48" t="s">
        <v>226</v>
      </c>
      <c r="H79" s="364" t="s">
        <v>226</v>
      </c>
      <c r="I79" s="209"/>
      <c r="J79" s="186" t="s">
        <v>478</v>
      </c>
      <c r="K79" s="123" t="s">
        <v>226</v>
      </c>
      <c r="L79" s="124" t="s">
        <v>226</v>
      </c>
      <c r="M79" s="364" t="s">
        <v>226</v>
      </c>
      <c r="N79" s="209"/>
      <c r="O79" s="22"/>
      <c r="P79" s="22"/>
      <c r="Q79" s="22"/>
      <c r="R79" s="22"/>
      <c r="S79" s="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3.5" thickBot="1">
      <c r="A80" s="481"/>
      <c r="B80" s="481"/>
      <c r="C80" s="481"/>
      <c r="D80" s="482"/>
      <c r="E80" s="160" t="s">
        <v>373</v>
      </c>
      <c r="F80" s="161">
        <v>0.5</v>
      </c>
      <c r="G80" s="162">
        <v>0.5</v>
      </c>
      <c r="H80" s="410">
        <f>(G80+F80)/2</f>
        <v>0.5</v>
      </c>
      <c r="I80" s="108"/>
      <c r="J80" s="179" t="s">
        <v>129</v>
      </c>
      <c r="K80" s="87">
        <v>0.5</v>
      </c>
      <c r="L80" s="65">
        <v>1</v>
      </c>
      <c r="M80" s="277">
        <f t="shared" si="18"/>
        <v>0.75</v>
      </c>
      <c r="N80" s="108"/>
      <c r="O80" s="22"/>
      <c r="P80" s="22"/>
      <c r="Q80" s="22"/>
      <c r="R80" s="22"/>
      <c r="S80" s="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>
      <c r="A81" s="109"/>
      <c r="B81" s="109"/>
      <c r="C81" s="109"/>
      <c r="D81" s="107"/>
      <c r="E81" s="46"/>
      <c r="F81" s="128"/>
      <c r="G81" s="128"/>
      <c r="H81" s="276"/>
      <c r="I81" s="108"/>
      <c r="J81" s="60"/>
      <c r="K81" s="56"/>
      <c r="L81" s="56"/>
      <c r="M81" s="131"/>
      <c r="N81" s="110"/>
      <c r="O81" s="22"/>
      <c r="P81" s="22"/>
      <c r="Q81" s="22"/>
      <c r="R81" s="22"/>
      <c r="S81" s="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>
      <c r="A82" s="14"/>
      <c r="B82" s="14"/>
      <c r="C82" s="14"/>
      <c r="D82" s="25"/>
      <c r="E82" s="29"/>
      <c r="F82" s="317">
        <f>H60+F61+F62+F63+F64+F65+F66+F67+F68+F69+F70+F71+F80</f>
        <v>72</v>
      </c>
      <c r="G82" s="317">
        <f>H60+G61+G62+G63+G64+G65+G66+G67+G68+G69+G70+G71+G80</f>
        <v>74</v>
      </c>
      <c r="H82" s="437">
        <f>H60+H61+H62+H63+H64+H65+H66+H67+H68+H69+H70+H71+H80</f>
        <v>73</v>
      </c>
      <c r="I82" s="106"/>
      <c r="J82" s="29"/>
      <c r="K82" s="371">
        <f>M60+K61+K62+K63+K64+K65+K66+K67+K68+K69+K70+K71+K80</f>
        <v>76.5</v>
      </c>
      <c r="L82" s="282">
        <f>M60+L61+L62+L63+L64+L65+L66+L67+L68+L69+L70+L71+L80</f>
        <v>77</v>
      </c>
      <c r="M82" s="411">
        <f>M60+M61+M62+M63+M64+M65+M66+M67+M68+M69+M70+M71+M80</f>
        <v>76.75</v>
      </c>
      <c r="N82" s="14"/>
      <c r="O82" s="22"/>
      <c r="P82" s="22"/>
      <c r="Q82" s="22"/>
      <c r="R82" s="22"/>
      <c r="S82" s="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3.5" thickBot="1">
      <c r="A83" s="17"/>
      <c r="B83" s="17"/>
      <c r="C83" s="17"/>
      <c r="D83" s="54"/>
      <c r="E83" s="29"/>
      <c r="F83" s="14"/>
      <c r="G83" s="14"/>
      <c r="H83" s="76"/>
      <c r="I83" s="40"/>
      <c r="J83" s="188"/>
      <c r="K83" s="126"/>
      <c r="L83" s="126"/>
      <c r="M83" s="76"/>
      <c r="N83" s="17"/>
      <c r="O83" s="22"/>
      <c r="P83" s="22"/>
      <c r="Q83" s="22"/>
      <c r="R83" s="22"/>
      <c r="S83" s="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8.75" thickBot="1">
      <c r="A84" s="17"/>
      <c r="B84" s="17"/>
      <c r="C84" s="17"/>
      <c r="D84" s="54"/>
      <c r="E84" s="292"/>
      <c r="F84" s="293"/>
      <c r="G84" s="293"/>
      <c r="H84" s="163">
        <v>2</v>
      </c>
      <c r="I84" s="66"/>
      <c r="J84" s="303"/>
      <c r="K84" s="304"/>
      <c r="L84" s="304"/>
      <c r="M84" s="127">
        <v>3</v>
      </c>
      <c r="N84" s="17"/>
      <c r="O84" s="22"/>
      <c r="P84" s="22"/>
      <c r="Q84" s="22"/>
      <c r="R84" s="22"/>
      <c r="S84" s="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>
      <c r="A85" s="17"/>
      <c r="B85" s="17"/>
      <c r="C85" s="17"/>
      <c r="D85" s="54"/>
      <c r="E85" s="17"/>
      <c r="F85" s="17"/>
      <c r="G85" s="17"/>
      <c r="H85" s="40"/>
      <c r="I85" s="40"/>
      <c r="J85" s="17"/>
      <c r="K85" s="17"/>
      <c r="L85" s="17"/>
      <c r="M85" s="54"/>
      <c r="N85" s="17"/>
      <c r="O85" s="22"/>
      <c r="P85" s="22"/>
      <c r="Q85" s="22"/>
      <c r="R85" s="22"/>
      <c r="S85" s="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4.25">
      <c r="A86" s="17"/>
      <c r="B86" s="17"/>
      <c r="C86" s="17"/>
      <c r="D86" s="54"/>
      <c r="E86" s="17"/>
      <c r="F86" s="17"/>
      <c r="G86" s="17"/>
      <c r="H86" s="40"/>
      <c r="I86" s="40"/>
      <c r="J86" s="17"/>
      <c r="K86" s="17"/>
      <c r="L86" s="17"/>
      <c r="M86" s="54"/>
      <c r="N86" s="17"/>
      <c r="O86" s="22"/>
      <c r="P86" s="22"/>
      <c r="Q86" s="22"/>
      <c r="R86" s="22"/>
      <c r="S86" s="4"/>
      <c r="T86" s="22"/>
      <c r="U86" s="972"/>
      <c r="V86" s="972"/>
      <c r="W86" s="972"/>
      <c r="X86" s="972"/>
      <c r="Y86" s="97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>
      <c r="A87" s="17"/>
      <c r="B87" s="17"/>
      <c r="C87" s="17"/>
      <c r="D87" s="54"/>
      <c r="E87" s="17"/>
      <c r="F87" s="17"/>
      <c r="G87" s="17"/>
      <c r="H87" s="40"/>
      <c r="I87" s="40"/>
      <c r="J87" s="17"/>
      <c r="K87" s="17"/>
      <c r="L87" s="17"/>
      <c r="M87" s="54"/>
      <c r="N87" s="17"/>
      <c r="O87" s="17"/>
      <c r="P87" s="17"/>
      <c r="Q87" s="54"/>
      <c r="R87" s="4"/>
      <c r="S87" s="4"/>
      <c r="T87" s="22"/>
      <c r="U87" s="969"/>
      <c r="V87" s="969"/>
      <c r="W87" s="105"/>
      <c r="X87" s="959"/>
      <c r="Y87" s="959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>
      <c r="A88" s="17"/>
      <c r="B88" s="17"/>
      <c r="C88" s="17"/>
      <c r="D88" s="54"/>
      <c r="E88" s="17"/>
      <c r="F88" s="17"/>
      <c r="G88" s="17"/>
      <c r="H88" s="40"/>
      <c r="I88" s="40"/>
      <c r="J88" s="17"/>
      <c r="K88" s="17"/>
      <c r="L88" s="17"/>
      <c r="M88" s="54"/>
      <c r="N88" s="17"/>
      <c r="O88" s="17"/>
      <c r="P88" s="17"/>
      <c r="Q88" s="54"/>
      <c r="R88" s="4"/>
      <c r="S88" s="4"/>
      <c r="T88" s="22"/>
      <c r="U88" s="109"/>
      <c r="V88" s="107"/>
      <c r="W88" s="105"/>
      <c r="X88" s="110"/>
      <c r="Y88" s="10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>
      <c r="A89" s="17"/>
      <c r="B89" s="17"/>
      <c r="C89" s="17"/>
      <c r="D89" s="54"/>
      <c r="E89" s="17"/>
      <c r="F89" s="17"/>
      <c r="G89" s="17"/>
      <c r="H89" s="40"/>
      <c r="I89" s="40"/>
      <c r="J89" s="17"/>
      <c r="K89" s="17"/>
      <c r="L89" s="17"/>
      <c r="M89" s="54"/>
      <c r="N89" s="17"/>
      <c r="O89" s="17"/>
      <c r="P89" s="17"/>
      <c r="Q89" s="54"/>
      <c r="R89" s="4"/>
      <c r="S89" s="4"/>
      <c r="T89" s="22"/>
      <c r="U89" s="14"/>
      <c r="V89" s="25"/>
      <c r="W89" s="4"/>
      <c r="X89" s="14"/>
      <c r="Y89" s="25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.75">
      <c r="A90" s="17"/>
      <c r="B90" s="17"/>
      <c r="C90" s="17"/>
      <c r="D90" s="54"/>
      <c r="E90" s="17"/>
      <c r="F90" s="17"/>
      <c r="G90" s="17"/>
      <c r="H90" s="40"/>
      <c r="I90" s="40"/>
      <c r="J90" s="17"/>
      <c r="K90" s="17"/>
      <c r="L90" s="17"/>
      <c r="M90" s="54"/>
      <c r="N90" s="17"/>
      <c r="O90" s="17"/>
      <c r="P90" s="17"/>
      <c r="Q90" s="54"/>
      <c r="R90" s="4"/>
      <c r="S90" s="4"/>
      <c r="T90" s="22"/>
      <c r="U90" s="17"/>
      <c r="V90" s="54"/>
      <c r="W90" s="4"/>
      <c r="X90" s="17"/>
      <c r="Y90" s="4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2.75">
      <c r="A91" s="17"/>
      <c r="B91" s="17"/>
      <c r="C91" s="17"/>
      <c r="D91" s="54"/>
      <c r="E91" s="17"/>
      <c r="F91" s="17"/>
      <c r="G91" s="17"/>
      <c r="H91" s="40"/>
      <c r="I91" s="40"/>
      <c r="J91" s="17"/>
      <c r="K91" s="17"/>
      <c r="L91" s="17"/>
      <c r="M91" s="54"/>
      <c r="N91" s="17"/>
      <c r="O91" s="17"/>
      <c r="P91" s="17"/>
      <c r="Q91" s="54"/>
      <c r="R91" s="4"/>
      <c r="S91" s="4"/>
      <c r="T91" s="22"/>
      <c r="U91" s="17"/>
      <c r="V91" s="54"/>
      <c r="W91" s="4"/>
      <c r="X91" s="17"/>
      <c r="Y91" s="4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2.75">
      <c r="A92" s="17"/>
      <c r="B92" s="17"/>
      <c r="C92" s="17"/>
      <c r="D92" s="54"/>
      <c r="E92" s="17"/>
      <c r="F92" s="17"/>
      <c r="G92" s="17"/>
      <c r="H92" s="40"/>
      <c r="I92" s="40"/>
      <c r="J92" s="17"/>
      <c r="K92" s="17"/>
      <c r="L92" s="17"/>
      <c r="M92" s="54"/>
      <c r="N92" s="17"/>
      <c r="O92" s="17"/>
      <c r="P92" s="17"/>
      <c r="Q92" s="54"/>
      <c r="R92" s="4"/>
      <c r="S92" s="4"/>
      <c r="T92" s="22"/>
      <c r="U92" s="17"/>
      <c r="V92" s="54"/>
      <c r="W92" s="4"/>
      <c r="X92" s="17"/>
      <c r="Y92" s="4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2.75">
      <c r="A93" s="17"/>
      <c r="B93" s="17"/>
      <c r="C93" s="17"/>
      <c r="D93" s="54"/>
      <c r="E93" s="17"/>
      <c r="F93" s="17"/>
      <c r="G93" s="17"/>
      <c r="H93" s="40"/>
      <c r="I93" s="40"/>
      <c r="J93" s="17"/>
      <c r="K93" s="17"/>
      <c r="L93" s="17"/>
      <c r="M93" s="54"/>
      <c r="N93" s="17"/>
      <c r="O93" s="17"/>
      <c r="P93" s="17"/>
      <c r="Q93" s="54"/>
      <c r="R93" s="4"/>
      <c r="S93" s="4"/>
      <c r="T93" s="22"/>
      <c r="U93" s="17"/>
      <c r="V93" s="54"/>
      <c r="W93" s="4"/>
      <c r="X93" s="17"/>
      <c r="Y93" s="4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>
      <c r="A94" s="16"/>
      <c r="B94" s="16"/>
      <c r="C94" s="16"/>
      <c r="D94" s="47"/>
      <c r="E94" s="56"/>
      <c r="F94" s="56"/>
      <c r="G94" s="56"/>
      <c r="H94" s="16"/>
      <c r="I94" s="16"/>
      <c r="J94" s="16"/>
      <c r="K94" s="16"/>
      <c r="L94" s="16"/>
      <c r="M94" s="47"/>
      <c r="N94" s="16"/>
      <c r="O94" s="16"/>
      <c r="P94" s="16"/>
      <c r="Q94" s="47"/>
      <c r="R94" s="4"/>
      <c r="S94" s="4"/>
      <c r="T94" s="22"/>
      <c r="U94" s="17"/>
      <c r="V94" s="54"/>
      <c r="W94" s="4"/>
      <c r="X94" s="17"/>
      <c r="Y94" s="4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2.75">
      <c r="A95" s="128"/>
      <c r="B95" s="128"/>
      <c r="C95" s="128"/>
      <c r="D95" s="47"/>
      <c r="E95" s="56"/>
      <c r="F95" s="56"/>
      <c r="G95" s="56"/>
      <c r="H95" s="16"/>
      <c r="I95" s="16"/>
      <c r="J95" s="56"/>
      <c r="K95" s="56"/>
      <c r="L95" s="56"/>
      <c r="M95" s="47"/>
      <c r="N95" s="56"/>
      <c r="O95" s="56"/>
      <c r="P95" s="56"/>
      <c r="Q95" s="47"/>
      <c r="R95" s="4"/>
      <c r="S95" s="4"/>
      <c r="T95" s="22"/>
      <c r="U95" s="17"/>
      <c r="V95" s="54"/>
      <c r="W95" s="4"/>
      <c r="X95" s="17"/>
      <c r="Y95" s="4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2.75">
      <c r="A96" s="56"/>
      <c r="B96" s="56"/>
      <c r="C96" s="56"/>
      <c r="D96" s="47"/>
      <c r="E96" s="56"/>
      <c r="F96" s="56"/>
      <c r="G96" s="56"/>
      <c r="H96" s="16"/>
      <c r="I96" s="16"/>
      <c r="J96" s="56"/>
      <c r="K96" s="56"/>
      <c r="L96" s="56"/>
      <c r="M96" s="47"/>
      <c r="N96" s="56"/>
      <c r="O96" s="56"/>
      <c r="P96" s="56"/>
      <c r="Q96" s="47"/>
      <c r="R96" s="4"/>
      <c r="S96" s="4"/>
      <c r="T96" s="22"/>
      <c r="U96" s="17"/>
      <c r="V96" s="54"/>
      <c r="W96" s="4"/>
      <c r="X96" s="17"/>
      <c r="Y96" s="4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2.75">
      <c r="A97" s="56"/>
      <c r="B97" s="56"/>
      <c r="C97" s="56"/>
      <c r="D97" s="16"/>
      <c r="E97" s="56"/>
      <c r="F97" s="56"/>
      <c r="G97" s="56"/>
      <c r="H97" s="16"/>
      <c r="I97" s="16"/>
      <c r="J97" s="56"/>
      <c r="K97" s="56"/>
      <c r="L97" s="56"/>
      <c r="M97" s="47"/>
      <c r="N97" s="17"/>
      <c r="O97" s="17"/>
      <c r="P97" s="17"/>
      <c r="Q97" s="54"/>
      <c r="R97" s="4"/>
      <c r="S97" s="4"/>
      <c r="T97" s="22"/>
      <c r="U97" s="17"/>
      <c r="V97" s="54"/>
      <c r="W97" s="4"/>
      <c r="X97" s="17"/>
      <c r="Y97" s="4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2.75">
      <c r="A98" s="17"/>
      <c r="B98" s="17"/>
      <c r="C98" s="17"/>
      <c r="D98" s="40"/>
      <c r="E98" s="56"/>
      <c r="F98" s="56"/>
      <c r="G98" s="56"/>
      <c r="H98" s="16"/>
      <c r="I98" s="16"/>
      <c r="J98" s="56"/>
      <c r="K98" s="56"/>
      <c r="L98" s="56"/>
      <c r="M98" s="47"/>
      <c r="N98" s="17"/>
      <c r="O98" s="17"/>
      <c r="P98" s="17"/>
      <c r="Q98" s="54"/>
      <c r="R98" s="4"/>
      <c r="S98" s="4"/>
      <c r="T98" s="22"/>
      <c r="U98" s="17"/>
      <c r="V98" s="54"/>
      <c r="W98" s="4"/>
      <c r="X98" s="17"/>
      <c r="Y98" s="4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2.75">
      <c r="A99" s="56"/>
      <c r="B99" s="56"/>
      <c r="C99" s="56"/>
      <c r="D99" s="16"/>
      <c r="E99" s="56"/>
      <c r="F99" s="56"/>
      <c r="G99" s="56"/>
      <c r="H99" s="16"/>
      <c r="I99" s="16"/>
      <c r="J99" s="56"/>
      <c r="K99" s="56"/>
      <c r="L99" s="56"/>
      <c r="M99" s="16"/>
      <c r="N99" s="56"/>
      <c r="O99" s="56"/>
      <c r="P99" s="56"/>
      <c r="Q99" s="16"/>
      <c r="R99" s="4"/>
      <c r="S99" s="4"/>
      <c r="T99" s="22"/>
      <c r="U99" s="17"/>
      <c r="V99" s="54"/>
      <c r="W99" s="4"/>
      <c r="X99" s="17"/>
      <c r="Y99" s="4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2.75">
      <c r="A100" s="56"/>
      <c r="B100" s="56"/>
      <c r="C100" s="56"/>
      <c r="D100" s="16"/>
      <c r="E100" s="56"/>
      <c r="F100" s="56"/>
      <c r="G100" s="56"/>
      <c r="H100" s="16"/>
      <c r="I100" s="16"/>
      <c r="J100" s="56"/>
      <c r="K100" s="56"/>
      <c r="L100" s="56"/>
      <c r="M100" s="16"/>
      <c r="N100" s="56"/>
      <c r="O100" s="56"/>
      <c r="P100" s="56"/>
      <c r="Q100" s="16"/>
      <c r="R100" s="4"/>
      <c r="S100" s="4"/>
      <c r="T100" s="22"/>
      <c r="U100" s="17"/>
      <c r="V100" s="54"/>
      <c r="W100" s="4"/>
      <c r="X100" s="17"/>
      <c r="Y100" s="4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</sheetData>
  <mergeCells count="18">
    <mergeCell ref="A1:Q1"/>
    <mergeCell ref="A2:Q2"/>
    <mergeCell ref="E3:H3"/>
    <mergeCell ref="A3:D3"/>
    <mergeCell ref="N3:Q3"/>
    <mergeCell ref="J3:M3"/>
    <mergeCell ref="E58:M58"/>
    <mergeCell ref="J59:M59"/>
    <mergeCell ref="E59:H59"/>
    <mergeCell ref="A30:Q30"/>
    <mergeCell ref="E31:H31"/>
    <mergeCell ref="A31:D31"/>
    <mergeCell ref="N31:Q31"/>
    <mergeCell ref="J31:M31"/>
    <mergeCell ref="U86:Y86"/>
    <mergeCell ref="U87:V87"/>
    <mergeCell ref="X87:Y87"/>
    <mergeCell ref="W34:X3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D1" sqref="D1:M1"/>
    </sheetView>
  </sheetViews>
  <sheetFormatPr defaultColWidth="9.140625" defaultRowHeight="12.75"/>
  <cols>
    <col min="4" max="4" width="15.7109375" style="0" customWidth="1"/>
    <col min="5" max="7" width="5.7109375" style="0" customWidth="1"/>
    <col min="8" max="8" width="4.7109375" style="0" customWidth="1"/>
    <col min="9" max="9" width="15.00390625" style="0" bestFit="1" customWidth="1"/>
    <col min="10" max="12" width="5.7109375" style="0" customWidth="1"/>
    <col min="13" max="13" width="4.7109375" style="0" customWidth="1"/>
  </cols>
  <sheetData>
    <row r="1" spans="1:26" ht="15" thickBot="1">
      <c r="A1" s="22"/>
      <c r="B1" s="22"/>
      <c r="C1" s="22"/>
      <c r="D1" s="932" t="s">
        <v>524</v>
      </c>
      <c r="E1" s="933"/>
      <c r="F1" s="933"/>
      <c r="G1" s="933"/>
      <c r="H1" s="933"/>
      <c r="I1" s="933"/>
      <c r="J1" s="933"/>
      <c r="K1" s="933"/>
      <c r="L1" s="933"/>
      <c r="M1" s="934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3.5" thickBot="1">
      <c r="A2" s="22"/>
      <c r="B2" s="22"/>
      <c r="C2" s="22"/>
      <c r="D2" s="948" t="s">
        <v>339</v>
      </c>
      <c r="E2" s="982"/>
      <c r="F2" s="982"/>
      <c r="G2" s="982"/>
      <c r="H2" s="949"/>
      <c r="I2" s="896" t="s">
        <v>30</v>
      </c>
      <c r="J2" s="950"/>
      <c r="K2" s="950"/>
      <c r="L2" s="950"/>
      <c r="M2" s="897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 thickBot="1">
      <c r="A3" s="22"/>
      <c r="B3" s="22"/>
      <c r="C3" s="22"/>
      <c r="D3" s="637" t="s">
        <v>3</v>
      </c>
      <c r="E3" s="637" t="s">
        <v>20</v>
      </c>
      <c r="F3" s="635" t="s">
        <v>21</v>
      </c>
      <c r="G3" s="635" t="s">
        <v>405</v>
      </c>
      <c r="H3" s="636" t="s">
        <v>4</v>
      </c>
      <c r="I3" s="166" t="s">
        <v>3</v>
      </c>
      <c r="J3" s="166" t="s">
        <v>20</v>
      </c>
      <c r="K3" s="167" t="s">
        <v>21</v>
      </c>
      <c r="L3" s="167" t="s">
        <v>405</v>
      </c>
      <c r="M3" s="167" t="s">
        <v>4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>
      <c r="A4" s="22"/>
      <c r="B4" s="22"/>
      <c r="C4" s="22"/>
      <c r="D4" s="150" t="s">
        <v>509</v>
      </c>
      <c r="E4" s="151">
        <f>6.5-1</f>
        <v>5.5</v>
      </c>
      <c r="F4" s="152">
        <f>7-1</f>
        <v>6</v>
      </c>
      <c r="G4" s="115">
        <f>(E4+F4)/2</f>
        <v>5.75</v>
      </c>
      <c r="H4" s="512" t="s">
        <v>1</v>
      </c>
      <c r="I4" s="236" t="s">
        <v>491</v>
      </c>
      <c r="J4" s="257">
        <f>6.5-1</f>
        <v>5.5</v>
      </c>
      <c r="K4" s="152">
        <f>6.5-1</f>
        <v>5.5</v>
      </c>
      <c r="L4" s="115">
        <f>(J4+K4)/2</f>
        <v>5.5</v>
      </c>
      <c r="M4" s="512" t="s">
        <v>1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2.75">
      <c r="A5" s="22"/>
      <c r="B5" s="22"/>
      <c r="C5" s="22"/>
      <c r="D5" s="153" t="s">
        <v>510</v>
      </c>
      <c r="E5" s="49">
        <f>5.5-0.5-0.5</f>
        <v>4.5</v>
      </c>
      <c r="F5" s="53">
        <f>5.5-0.5-0.5</f>
        <v>4.5</v>
      </c>
      <c r="G5" s="116">
        <f>(E5+F5)/2</f>
        <v>4.5</v>
      </c>
      <c r="H5" s="513" t="s">
        <v>1</v>
      </c>
      <c r="I5" s="237" t="s">
        <v>492</v>
      </c>
      <c r="J5" s="258">
        <v>6</v>
      </c>
      <c r="K5" s="53">
        <v>5.5</v>
      </c>
      <c r="L5" s="116">
        <f>(J5+K5)/2</f>
        <v>5.75</v>
      </c>
      <c r="M5" s="513" t="s">
        <v>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2.75">
      <c r="A6" s="22"/>
      <c r="B6" s="22"/>
      <c r="C6" s="22"/>
      <c r="D6" s="153" t="s">
        <v>511</v>
      </c>
      <c r="E6" s="49">
        <v>6</v>
      </c>
      <c r="F6" s="53">
        <v>6</v>
      </c>
      <c r="G6" s="116">
        <f aca="true" t="shared" si="0" ref="G6:G14">(E6+F6)/2</f>
        <v>6</v>
      </c>
      <c r="H6" s="513" t="s">
        <v>1</v>
      </c>
      <c r="I6" s="237" t="s">
        <v>493</v>
      </c>
      <c r="J6" s="704">
        <v>4</v>
      </c>
      <c r="K6" s="705">
        <v>4</v>
      </c>
      <c r="L6" s="458">
        <v>4</v>
      </c>
      <c r="M6" s="513" t="s">
        <v>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>
      <c r="A7" s="22"/>
      <c r="B7" s="22"/>
      <c r="C7" s="22"/>
      <c r="D7" s="153" t="s">
        <v>512</v>
      </c>
      <c r="E7" s="49">
        <v>6</v>
      </c>
      <c r="F7" s="53">
        <v>6</v>
      </c>
      <c r="G7" s="116">
        <f t="shared" si="0"/>
        <v>6</v>
      </c>
      <c r="H7" s="513" t="s">
        <v>1</v>
      </c>
      <c r="I7" s="237" t="s">
        <v>494</v>
      </c>
      <c r="J7" s="258">
        <v>6</v>
      </c>
      <c r="K7" s="53">
        <v>6</v>
      </c>
      <c r="L7" s="116">
        <f aca="true" t="shared" si="1" ref="L7:L14">(J7+K7)/2</f>
        <v>6</v>
      </c>
      <c r="M7" s="513" t="s">
        <v>1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>
      <c r="A8" s="22"/>
      <c r="B8" s="22"/>
      <c r="C8" s="22"/>
      <c r="D8" s="153" t="s">
        <v>513</v>
      </c>
      <c r="E8" s="49">
        <f>6-0.5</f>
        <v>5.5</v>
      </c>
      <c r="F8" s="53">
        <f>6.5-0.5</f>
        <v>6</v>
      </c>
      <c r="G8" s="116">
        <f t="shared" si="0"/>
        <v>5.75</v>
      </c>
      <c r="H8" s="513" t="s">
        <v>1</v>
      </c>
      <c r="I8" s="237" t="s">
        <v>495</v>
      </c>
      <c r="J8" s="258">
        <v>6</v>
      </c>
      <c r="K8" s="53">
        <v>6</v>
      </c>
      <c r="L8" s="116">
        <f t="shared" si="1"/>
        <v>6</v>
      </c>
      <c r="M8" s="513" t="s">
        <v>1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.75">
      <c r="A9" s="22"/>
      <c r="B9" s="22"/>
      <c r="C9" s="22"/>
      <c r="D9" s="153" t="s">
        <v>514</v>
      </c>
      <c r="E9" s="49">
        <v>6</v>
      </c>
      <c r="F9" s="53">
        <v>7</v>
      </c>
      <c r="G9" s="116">
        <f t="shared" si="0"/>
        <v>6.5</v>
      </c>
      <c r="H9" s="513" t="s">
        <v>1</v>
      </c>
      <c r="I9" s="237" t="s">
        <v>496</v>
      </c>
      <c r="J9" s="258">
        <v>6</v>
      </c>
      <c r="K9" s="53">
        <v>6</v>
      </c>
      <c r="L9" s="116">
        <f t="shared" si="1"/>
        <v>6</v>
      </c>
      <c r="M9" s="513" t="s">
        <v>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2.75">
      <c r="A10" s="22"/>
      <c r="B10" s="22"/>
      <c r="C10" s="22"/>
      <c r="D10" s="153" t="s">
        <v>515</v>
      </c>
      <c r="E10" s="49">
        <v>6.5</v>
      </c>
      <c r="F10" s="53">
        <v>6.5</v>
      </c>
      <c r="G10" s="116">
        <f t="shared" si="0"/>
        <v>6.5</v>
      </c>
      <c r="H10" s="513" t="s">
        <v>1</v>
      </c>
      <c r="I10" s="237" t="s">
        <v>497</v>
      </c>
      <c r="J10" s="258">
        <v>6</v>
      </c>
      <c r="K10" s="53">
        <v>6</v>
      </c>
      <c r="L10" s="116">
        <f t="shared" si="1"/>
        <v>6</v>
      </c>
      <c r="M10" s="513" t="s">
        <v>1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>
      <c r="A11" s="22"/>
      <c r="B11" s="22"/>
      <c r="C11" s="22"/>
      <c r="D11" s="153" t="s">
        <v>516</v>
      </c>
      <c r="E11" s="49">
        <f>5-0.5</f>
        <v>4.5</v>
      </c>
      <c r="F11" s="53">
        <f>4.5-0.5</f>
        <v>4</v>
      </c>
      <c r="G11" s="116">
        <f t="shared" si="0"/>
        <v>4.25</v>
      </c>
      <c r="H11" s="513" t="s">
        <v>1</v>
      </c>
      <c r="I11" s="237" t="s">
        <v>498</v>
      </c>
      <c r="J11" s="258">
        <v>6</v>
      </c>
      <c r="K11" s="53">
        <v>6.5</v>
      </c>
      <c r="L11" s="116">
        <f t="shared" si="1"/>
        <v>6.25</v>
      </c>
      <c r="M11" s="513" t="s">
        <v>1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>
      <c r="A12" s="22"/>
      <c r="B12" s="22"/>
      <c r="C12" s="22"/>
      <c r="D12" s="153" t="s">
        <v>517</v>
      </c>
      <c r="E12" s="49">
        <f>8+3</f>
        <v>11</v>
      </c>
      <c r="F12" s="53">
        <f>7+3</f>
        <v>10</v>
      </c>
      <c r="G12" s="116">
        <f t="shared" si="0"/>
        <v>10.5</v>
      </c>
      <c r="H12" s="513" t="s">
        <v>1</v>
      </c>
      <c r="I12" s="237" t="s">
        <v>499</v>
      </c>
      <c r="J12" s="258">
        <v>6</v>
      </c>
      <c r="K12" s="53">
        <v>5.5</v>
      </c>
      <c r="L12" s="116">
        <f t="shared" si="1"/>
        <v>5.75</v>
      </c>
      <c r="M12" s="513" t="s">
        <v>1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>
      <c r="A13" s="22"/>
      <c r="B13" s="22"/>
      <c r="C13" s="22"/>
      <c r="D13" s="153" t="s">
        <v>518</v>
      </c>
      <c r="E13" s="697" t="s">
        <v>227</v>
      </c>
      <c r="F13" s="698" t="s">
        <v>227</v>
      </c>
      <c r="G13" s="116" t="s">
        <v>227</v>
      </c>
      <c r="H13" s="514" t="s">
        <v>1</v>
      </c>
      <c r="I13" s="237" t="s">
        <v>500</v>
      </c>
      <c r="J13" s="258">
        <f>7.5+3</f>
        <v>10.5</v>
      </c>
      <c r="K13" s="53">
        <f>7+3</f>
        <v>10</v>
      </c>
      <c r="L13" s="116">
        <f t="shared" si="1"/>
        <v>10.25</v>
      </c>
      <c r="M13" s="514" t="s">
        <v>1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3.5" thickBot="1">
      <c r="A14" s="22"/>
      <c r="B14" s="22"/>
      <c r="C14" s="22"/>
      <c r="D14" s="154" t="s">
        <v>519</v>
      </c>
      <c r="E14" s="155">
        <f>7+3</f>
        <v>10</v>
      </c>
      <c r="F14" s="96">
        <f>6.5+3</f>
        <v>9.5</v>
      </c>
      <c r="G14" s="117">
        <f t="shared" si="0"/>
        <v>9.75</v>
      </c>
      <c r="H14" s="515" t="s">
        <v>1</v>
      </c>
      <c r="I14" s="238" t="s">
        <v>501</v>
      </c>
      <c r="J14" s="259">
        <v>5.5</v>
      </c>
      <c r="K14" s="96">
        <v>5.5</v>
      </c>
      <c r="L14" s="117">
        <f t="shared" si="1"/>
        <v>5.5</v>
      </c>
      <c r="M14" s="515" t="s">
        <v>1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3.5" thickBot="1">
      <c r="A15" s="22"/>
      <c r="B15" s="22"/>
      <c r="C15" s="22"/>
      <c r="D15" s="30"/>
      <c r="E15" s="4"/>
      <c r="F15" s="4"/>
      <c r="G15" s="16"/>
      <c r="H15" s="31"/>
      <c r="I15" s="239"/>
      <c r="J15" s="260"/>
      <c r="K15" s="95"/>
      <c r="L15" s="16"/>
      <c r="M15" s="3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>
      <c r="A16" s="22"/>
      <c r="B16" s="22"/>
      <c r="C16" s="22"/>
      <c r="D16" s="156" t="s">
        <v>520</v>
      </c>
      <c r="E16" s="157" t="s">
        <v>226</v>
      </c>
      <c r="F16" s="158" t="s">
        <v>226</v>
      </c>
      <c r="G16" s="121" t="s">
        <v>226</v>
      </c>
      <c r="H16" s="516" t="s">
        <v>1</v>
      </c>
      <c r="I16" s="240" t="s">
        <v>502</v>
      </c>
      <c r="J16" s="261">
        <f>6-1</f>
        <v>5</v>
      </c>
      <c r="K16" s="264">
        <f>6-1</f>
        <v>5</v>
      </c>
      <c r="L16" s="121">
        <f>(J16+K16)/2</f>
        <v>5</v>
      </c>
      <c r="M16" s="516" t="s">
        <v>1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>
      <c r="A17" s="22"/>
      <c r="B17" s="22"/>
      <c r="C17" s="22"/>
      <c r="D17" s="248" t="s">
        <v>521</v>
      </c>
      <c r="E17" s="57" t="s">
        <v>226</v>
      </c>
      <c r="F17" s="24" t="s">
        <v>226</v>
      </c>
      <c r="G17" s="122" t="s">
        <v>226</v>
      </c>
      <c r="H17" s="100" t="s">
        <v>1</v>
      </c>
      <c r="I17" s="241" t="s">
        <v>503</v>
      </c>
      <c r="J17" s="262">
        <f>6.5+3</f>
        <v>9.5</v>
      </c>
      <c r="K17" s="59">
        <f>7+3</f>
        <v>10</v>
      </c>
      <c r="L17" s="122">
        <f>(J17+K17)/2</f>
        <v>9.75</v>
      </c>
      <c r="M17" s="100" t="s">
        <v>1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>
      <c r="A18" s="22"/>
      <c r="B18" s="22"/>
      <c r="C18" s="22"/>
      <c r="D18" s="153" t="s">
        <v>522</v>
      </c>
      <c r="E18" s="49">
        <v>6</v>
      </c>
      <c r="F18" s="26">
        <v>6</v>
      </c>
      <c r="G18" s="116">
        <f>(E18+F18)/2</f>
        <v>6</v>
      </c>
      <c r="H18" s="517" t="s">
        <v>1</v>
      </c>
      <c r="I18" s="241" t="s">
        <v>504</v>
      </c>
      <c r="J18" s="262">
        <v>5.5</v>
      </c>
      <c r="K18" s="59">
        <v>6</v>
      </c>
      <c r="L18" s="122">
        <f aca="true" t="shared" si="2" ref="L18:L23">(J18+K18)/2</f>
        <v>5.75</v>
      </c>
      <c r="M18" s="100" t="s">
        <v>1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>
      <c r="A19" s="22"/>
      <c r="B19" s="22"/>
      <c r="C19" s="22"/>
      <c r="D19" s="248" t="s">
        <v>523</v>
      </c>
      <c r="E19" s="57" t="s">
        <v>228</v>
      </c>
      <c r="F19" s="24" t="s">
        <v>228</v>
      </c>
      <c r="G19" s="122" t="s">
        <v>228</v>
      </c>
      <c r="H19" s="100" t="s">
        <v>1</v>
      </c>
      <c r="I19" s="241" t="s">
        <v>505</v>
      </c>
      <c r="J19" s="262">
        <v>5.5</v>
      </c>
      <c r="K19" s="59">
        <v>5.5</v>
      </c>
      <c r="L19" s="122">
        <f t="shared" si="2"/>
        <v>5.5</v>
      </c>
      <c r="M19" s="100" t="s">
        <v>1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>
      <c r="A20" s="22"/>
      <c r="B20" s="22"/>
      <c r="C20" s="22"/>
      <c r="D20" s="248" t="s">
        <v>336</v>
      </c>
      <c r="E20" s="57" t="s">
        <v>226</v>
      </c>
      <c r="F20" s="24" t="s">
        <v>226</v>
      </c>
      <c r="G20" s="122" t="s">
        <v>226</v>
      </c>
      <c r="H20" s="100" t="s">
        <v>1</v>
      </c>
      <c r="I20" s="241" t="s">
        <v>506</v>
      </c>
      <c r="J20" s="262">
        <v>6.5</v>
      </c>
      <c r="K20" s="59">
        <v>5.5</v>
      </c>
      <c r="L20" s="122">
        <f t="shared" si="2"/>
        <v>6</v>
      </c>
      <c r="M20" s="100" t="s">
        <v>1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>
      <c r="A21" s="22"/>
      <c r="B21" s="22"/>
      <c r="C21" s="22"/>
      <c r="D21" s="248" t="s">
        <v>336</v>
      </c>
      <c r="E21" s="57" t="s">
        <v>226</v>
      </c>
      <c r="F21" s="24" t="s">
        <v>226</v>
      </c>
      <c r="G21" s="122" t="s">
        <v>226</v>
      </c>
      <c r="H21" s="100" t="s">
        <v>1</v>
      </c>
      <c r="I21" s="241" t="s">
        <v>507</v>
      </c>
      <c r="J21" s="262" t="s">
        <v>226</v>
      </c>
      <c r="K21" s="59" t="s">
        <v>226</v>
      </c>
      <c r="L21" s="122" t="s">
        <v>226</v>
      </c>
      <c r="M21" s="100" t="s">
        <v>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3.5" thickBot="1">
      <c r="A22" s="22"/>
      <c r="B22" s="22"/>
      <c r="C22" s="22"/>
      <c r="D22" s="699" t="s">
        <v>336</v>
      </c>
      <c r="E22" s="700" t="s">
        <v>226</v>
      </c>
      <c r="F22" s="701" t="s">
        <v>226</v>
      </c>
      <c r="G22" s="122" t="s">
        <v>226</v>
      </c>
      <c r="H22" s="100" t="s">
        <v>1</v>
      </c>
      <c r="I22" s="242" t="s">
        <v>508</v>
      </c>
      <c r="J22" s="263" t="s">
        <v>226</v>
      </c>
      <c r="K22" s="265" t="s">
        <v>226</v>
      </c>
      <c r="L22" s="122" t="s">
        <v>226</v>
      </c>
      <c r="M22" s="100" t="s">
        <v>1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3.5" thickBot="1">
      <c r="A23" s="22"/>
      <c r="B23" s="22"/>
      <c r="C23" s="22"/>
      <c r="D23" s="702" t="s">
        <v>373</v>
      </c>
      <c r="E23" s="703">
        <v>2</v>
      </c>
      <c r="F23" s="615">
        <v>0</v>
      </c>
      <c r="G23" s="125">
        <f>(E23+F23)/2</f>
        <v>1</v>
      </c>
      <c r="H23" s="518" t="s">
        <v>1</v>
      </c>
      <c r="I23" s="238" t="s">
        <v>409</v>
      </c>
      <c r="J23" s="259">
        <v>-1</v>
      </c>
      <c r="K23" s="96">
        <v>-0.5</v>
      </c>
      <c r="L23" s="125">
        <f t="shared" si="2"/>
        <v>-0.75</v>
      </c>
      <c r="M23" s="518" t="s">
        <v>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>
      <c r="A24" s="22"/>
      <c r="B24" s="22"/>
      <c r="C24" s="22"/>
      <c r="D24" s="139"/>
      <c r="E24" s="84"/>
      <c r="F24" s="140"/>
      <c r="G24" s="84"/>
      <c r="H24" s="15"/>
      <c r="I24" s="139"/>
      <c r="J24" s="84"/>
      <c r="K24" s="140"/>
      <c r="L24" s="84"/>
      <c r="M24" s="15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>
      <c r="A25" s="22"/>
      <c r="B25" s="22"/>
      <c r="C25" s="22"/>
      <c r="D25" s="141"/>
      <c r="E25" s="708">
        <f>E4+E5+E6+E7+E8+E9+E10+E11+E12+E18+E14+E23</f>
        <v>73.5</v>
      </c>
      <c r="F25" s="708">
        <f>F4+F5+F6+F7+F8+F9+F10+F11+F12+F18+F14+F23</f>
        <v>71.5</v>
      </c>
      <c r="G25" s="709">
        <f>G4+G5+G6+G7+G8+G9+G10+G11+G12+G18+G14+G23</f>
        <v>72.5</v>
      </c>
      <c r="H25" s="638" t="s">
        <v>1</v>
      </c>
      <c r="I25" s="141"/>
      <c r="J25" s="706">
        <f>J4+J5+J6+J7+J8+J9+J10+J11+J12+J13+J14+J23</f>
        <v>66.5</v>
      </c>
      <c r="K25" s="643">
        <f>K4+K5+K6+K7+K8+K9+K10+K11+K12+K13+K14+K23</f>
        <v>66</v>
      </c>
      <c r="L25" s="707">
        <f>L4+L5+L6+L7+L8+L9+L10+L11+L12+L13+L14+L23</f>
        <v>66.25</v>
      </c>
      <c r="M25" s="644" t="s">
        <v>1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3.5" thickBot="1">
      <c r="A26" s="22"/>
      <c r="B26" s="22"/>
      <c r="C26" s="22"/>
      <c r="D26" s="713"/>
      <c r="E26" s="40"/>
      <c r="F26" s="40"/>
      <c r="G26" s="66"/>
      <c r="H26" s="19"/>
      <c r="I26" s="713"/>
      <c r="J26" s="40"/>
      <c r="K26" s="40"/>
      <c r="L26" s="66"/>
      <c r="M26" s="19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8" customHeight="1" thickBot="1">
      <c r="A27" s="22"/>
      <c r="B27" s="22"/>
      <c r="C27" s="22"/>
      <c r="D27" s="640"/>
      <c r="E27" s="723"/>
      <c r="F27" s="163"/>
      <c r="G27" s="163">
        <v>2</v>
      </c>
      <c r="H27" s="639" t="s">
        <v>1</v>
      </c>
      <c r="I27" s="642"/>
      <c r="J27" s="728"/>
      <c r="K27" s="727"/>
      <c r="L27" s="727">
        <v>1</v>
      </c>
      <c r="M27" s="641" t="s">
        <v>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5" thickBot="1">
      <c r="A28" s="22"/>
      <c r="B28" s="22"/>
      <c r="C28" s="22"/>
      <c r="D28" s="994" t="s">
        <v>490</v>
      </c>
      <c r="E28" s="995"/>
      <c r="F28" s="995"/>
      <c r="G28" s="933"/>
      <c r="H28" s="933"/>
      <c r="I28" s="995"/>
      <c r="J28" s="995"/>
      <c r="K28" s="995"/>
      <c r="L28" s="933"/>
      <c r="M28" s="934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5" thickBot="1">
      <c r="A29" s="22"/>
      <c r="B29" s="22"/>
      <c r="C29" s="22"/>
      <c r="D29" s="991" t="s">
        <v>16</v>
      </c>
      <c r="E29" s="992"/>
      <c r="F29" s="992"/>
      <c r="G29" s="992"/>
      <c r="H29" s="992"/>
      <c r="I29" s="992"/>
      <c r="J29" s="992"/>
      <c r="K29" s="992"/>
      <c r="L29" s="992"/>
      <c r="M29" s="993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</sheetData>
  <mergeCells count="5">
    <mergeCell ref="D29:M29"/>
    <mergeCell ref="D1:M1"/>
    <mergeCell ref="D2:H2"/>
    <mergeCell ref="I2:M2"/>
    <mergeCell ref="D28:M28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J131"/>
  <sheetViews>
    <sheetView workbookViewId="0" topLeftCell="A1">
      <selection activeCell="A1" sqref="A1:Q1"/>
    </sheetView>
  </sheetViews>
  <sheetFormatPr defaultColWidth="9.140625" defaultRowHeight="12.75"/>
  <cols>
    <col min="1" max="1" width="14.7109375" style="0" customWidth="1"/>
    <col min="2" max="3" width="4.7109375" style="0" customWidth="1"/>
    <col min="4" max="4" width="5.7109375" style="0" customWidth="1"/>
    <col min="5" max="5" width="14.7109375" style="0" customWidth="1"/>
    <col min="6" max="7" width="4.7109375" style="0" customWidth="1"/>
    <col min="8" max="8" width="5.7109375" style="0" customWidth="1"/>
    <col min="9" max="9" width="1.28515625" style="0" customWidth="1"/>
    <col min="10" max="10" width="14.7109375" style="0" customWidth="1"/>
    <col min="11" max="12" width="4.7109375" style="0" customWidth="1"/>
    <col min="13" max="13" width="5.7109375" style="0" customWidth="1"/>
    <col min="14" max="14" width="14.7109375" style="0" customWidth="1"/>
    <col min="15" max="16" width="4.7109375" style="0" customWidth="1"/>
    <col min="17" max="17" width="5.7109375" style="0" customWidth="1"/>
    <col min="28" max="58" width="9.140625" style="38" customWidth="1"/>
  </cols>
  <sheetData>
    <row r="1" spans="1:62" ht="15" thickBot="1">
      <c r="A1" s="996" t="s">
        <v>525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97"/>
      <c r="R1" s="216"/>
      <c r="S1" s="22"/>
      <c r="T1" s="22"/>
      <c r="U1" s="22"/>
      <c r="V1" s="22"/>
      <c r="W1" s="22"/>
      <c r="X1" s="22"/>
      <c r="Y1" s="22"/>
      <c r="Z1" s="22"/>
      <c r="AA1" s="22"/>
      <c r="AL1" s="498"/>
      <c r="AM1" s="499"/>
      <c r="BG1" s="38"/>
      <c r="BH1" s="38"/>
      <c r="BI1" s="38"/>
      <c r="BJ1" s="38"/>
    </row>
    <row r="2" spans="1:62" ht="15" thickBot="1">
      <c r="A2" s="932" t="s">
        <v>532</v>
      </c>
      <c r="B2" s="933"/>
      <c r="C2" s="933"/>
      <c r="D2" s="933"/>
      <c r="E2" s="933"/>
      <c r="F2" s="933"/>
      <c r="G2" s="933"/>
      <c r="H2" s="934"/>
      <c r="I2" s="519"/>
      <c r="J2" s="932" t="s">
        <v>533</v>
      </c>
      <c r="K2" s="933"/>
      <c r="L2" s="933"/>
      <c r="M2" s="933"/>
      <c r="N2" s="933"/>
      <c r="O2" s="933"/>
      <c r="P2" s="933"/>
      <c r="Q2" s="934"/>
      <c r="R2" s="4"/>
      <c r="S2" s="22"/>
      <c r="T2" s="22"/>
      <c r="U2" s="22"/>
      <c r="V2" s="22"/>
      <c r="W2" s="22"/>
      <c r="X2" s="22"/>
      <c r="Y2" s="22"/>
      <c r="Z2" s="22"/>
      <c r="AA2" s="22"/>
      <c r="AL2" s="498"/>
      <c r="AM2" s="499"/>
      <c r="BG2" s="38"/>
      <c r="BH2" s="38"/>
      <c r="BI2" s="38"/>
      <c r="BJ2" s="38"/>
    </row>
    <row r="3" spans="1:62" ht="13.5" thickBot="1">
      <c r="A3" s="948" t="s">
        <v>536</v>
      </c>
      <c r="B3" s="982"/>
      <c r="C3" s="982"/>
      <c r="D3" s="949"/>
      <c r="E3" s="907" t="s">
        <v>33</v>
      </c>
      <c r="F3" s="970"/>
      <c r="G3" s="970"/>
      <c r="H3" s="908"/>
      <c r="I3" s="222"/>
      <c r="J3" s="905" t="s">
        <v>31</v>
      </c>
      <c r="K3" s="979"/>
      <c r="L3" s="979"/>
      <c r="M3" s="906"/>
      <c r="N3" s="900" t="s">
        <v>27</v>
      </c>
      <c r="O3" s="895"/>
      <c r="P3" s="895"/>
      <c r="Q3" s="980"/>
      <c r="R3" s="58"/>
      <c r="S3" s="22"/>
      <c r="T3" s="22"/>
      <c r="U3" s="22"/>
      <c r="V3" s="22"/>
      <c r="W3" s="22"/>
      <c r="X3" s="22"/>
      <c r="Y3" s="22"/>
      <c r="Z3" s="22"/>
      <c r="AA3" s="22"/>
      <c r="AI3" s="500"/>
      <c r="AL3" s="501"/>
      <c r="AM3" s="499"/>
      <c r="BG3" s="38"/>
      <c r="BH3" s="38"/>
      <c r="BI3" s="38"/>
      <c r="BJ3" s="38"/>
    </row>
    <row r="4" spans="1:62" ht="13.5" thickBot="1">
      <c r="A4" s="637" t="s">
        <v>3</v>
      </c>
      <c r="B4" s="637" t="s">
        <v>20</v>
      </c>
      <c r="C4" s="635" t="s">
        <v>21</v>
      </c>
      <c r="D4" s="731">
        <v>2</v>
      </c>
      <c r="E4" s="655" t="s">
        <v>3</v>
      </c>
      <c r="F4" s="655" t="s">
        <v>20</v>
      </c>
      <c r="G4" s="656" t="s">
        <v>21</v>
      </c>
      <c r="H4" s="732">
        <v>0</v>
      </c>
      <c r="I4" s="531"/>
      <c r="J4" s="658" t="s">
        <v>3</v>
      </c>
      <c r="K4" s="658" t="s">
        <v>20</v>
      </c>
      <c r="L4" s="659" t="s">
        <v>21</v>
      </c>
      <c r="M4" s="733">
        <v>2</v>
      </c>
      <c r="N4" s="647" t="s">
        <v>3</v>
      </c>
      <c r="O4" s="646" t="s">
        <v>20</v>
      </c>
      <c r="P4" s="645" t="s">
        <v>21</v>
      </c>
      <c r="Q4" s="734">
        <v>0</v>
      </c>
      <c r="R4" s="58"/>
      <c r="S4" s="22"/>
      <c r="T4" s="22"/>
      <c r="U4" s="22"/>
      <c r="V4" s="22"/>
      <c r="W4" s="22"/>
      <c r="X4" s="22"/>
      <c r="Y4" s="22"/>
      <c r="Z4" s="22"/>
      <c r="AA4" s="22"/>
      <c r="AI4" s="500"/>
      <c r="AL4" s="502"/>
      <c r="AM4" s="499"/>
      <c r="BG4" s="38"/>
      <c r="BH4" s="38"/>
      <c r="BI4" s="38"/>
      <c r="BJ4" s="38"/>
    </row>
    <row r="5" spans="1:62" ht="12.75">
      <c r="A5" s="150" t="s">
        <v>175</v>
      </c>
      <c r="B5" s="257">
        <f>6.5+1</f>
        <v>7.5</v>
      </c>
      <c r="C5" s="730">
        <f>6.5+1</f>
        <v>7.5</v>
      </c>
      <c r="D5" s="115">
        <f>(B5+C5)/2</f>
        <v>7.5</v>
      </c>
      <c r="E5" s="175" t="s">
        <v>426</v>
      </c>
      <c r="F5" s="257">
        <f>6-1</f>
        <v>5</v>
      </c>
      <c r="G5" s="730">
        <f>6-1</f>
        <v>5</v>
      </c>
      <c r="H5" s="115">
        <f>(F5+G5)/2</f>
        <v>5</v>
      </c>
      <c r="I5" s="223"/>
      <c r="J5" s="236" t="s">
        <v>169</v>
      </c>
      <c r="K5" s="257">
        <f>5.5-1-1</f>
        <v>3.5</v>
      </c>
      <c r="L5" s="730">
        <f>5.5-1-1</f>
        <v>3.5</v>
      </c>
      <c r="M5" s="115">
        <f>(K5+L5)/2</f>
        <v>3.5</v>
      </c>
      <c r="N5" s="175" t="s">
        <v>123</v>
      </c>
      <c r="O5" s="257" t="s">
        <v>227</v>
      </c>
      <c r="P5" s="730" t="s">
        <v>227</v>
      </c>
      <c r="Q5" s="115" t="s">
        <v>227</v>
      </c>
      <c r="R5" s="4"/>
      <c r="S5" s="22"/>
      <c r="T5" s="22"/>
      <c r="U5" s="22"/>
      <c r="V5" s="22"/>
      <c r="W5" s="22"/>
      <c r="X5" s="22"/>
      <c r="Y5" s="22"/>
      <c r="Z5" s="22"/>
      <c r="AA5" s="22"/>
      <c r="AL5" s="503"/>
      <c r="AM5" s="499"/>
      <c r="BG5" s="38"/>
      <c r="BH5" s="38"/>
      <c r="BI5" s="38"/>
      <c r="BJ5" s="38"/>
    </row>
    <row r="6" spans="1:62" ht="12.75">
      <c r="A6" s="153" t="s">
        <v>210</v>
      </c>
      <c r="B6" s="258">
        <v>7</v>
      </c>
      <c r="C6" s="26">
        <v>6.5</v>
      </c>
      <c r="D6" s="116">
        <f aca="true" t="shared" si="0" ref="D6:D15">(B6+C6)/2</f>
        <v>6.75</v>
      </c>
      <c r="E6" s="177" t="s">
        <v>115</v>
      </c>
      <c r="F6" s="258">
        <v>5.5</v>
      </c>
      <c r="G6" s="26">
        <v>4.5</v>
      </c>
      <c r="H6" s="116">
        <f aca="true" t="shared" si="1" ref="H6:H15">(F6+G6)/2</f>
        <v>5</v>
      </c>
      <c r="I6" s="223"/>
      <c r="J6" s="237" t="s">
        <v>37</v>
      </c>
      <c r="K6" s="258">
        <v>6</v>
      </c>
      <c r="L6" s="26">
        <v>6</v>
      </c>
      <c r="M6" s="116">
        <f aca="true" t="shared" si="2" ref="M6:M15">(K6+L6)/2</f>
        <v>6</v>
      </c>
      <c r="N6" s="177" t="s">
        <v>393</v>
      </c>
      <c r="O6" s="258">
        <v>6</v>
      </c>
      <c r="P6" s="26">
        <v>6</v>
      </c>
      <c r="Q6" s="116">
        <f aca="true" t="shared" si="3" ref="Q6:Q15">(O6+P6)/2</f>
        <v>6</v>
      </c>
      <c r="R6" s="4"/>
      <c r="S6" s="22"/>
      <c r="T6" s="22"/>
      <c r="U6" s="22"/>
      <c r="V6" s="22"/>
      <c r="W6" s="22"/>
      <c r="X6" s="22"/>
      <c r="Y6" s="22"/>
      <c r="Z6" s="22"/>
      <c r="AA6" s="22"/>
      <c r="AL6" s="504"/>
      <c r="AM6" s="499"/>
      <c r="BG6" s="38"/>
      <c r="BH6" s="38"/>
      <c r="BI6" s="38"/>
      <c r="BJ6" s="38"/>
    </row>
    <row r="7" spans="1:62" ht="12.75">
      <c r="A7" s="153" t="s">
        <v>223</v>
      </c>
      <c r="B7" s="258">
        <f>5-0.5-0.5</f>
        <v>4</v>
      </c>
      <c r="C7" s="26">
        <f>4-0.5-0.5</f>
        <v>3</v>
      </c>
      <c r="D7" s="116">
        <f t="shared" si="0"/>
        <v>3.5</v>
      </c>
      <c r="E7" s="177" t="s">
        <v>324</v>
      </c>
      <c r="F7" s="258">
        <v>6</v>
      </c>
      <c r="G7" s="26">
        <v>6</v>
      </c>
      <c r="H7" s="116">
        <f t="shared" si="1"/>
        <v>6</v>
      </c>
      <c r="I7" s="223"/>
      <c r="J7" s="237" t="s">
        <v>52</v>
      </c>
      <c r="K7" s="258">
        <v>6</v>
      </c>
      <c r="L7" s="26">
        <v>6.5</v>
      </c>
      <c r="M7" s="116">
        <f t="shared" si="2"/>
        <v>6.25</v>
      </c>
      <c r="N7" s="177" t="s">
        <v>151</v>
      </c>
      <c r="O7" s="258">
        <v>6</v>
      </c>
      <c r="P7" s="26">
        <v>6</v>
      </c>
      <c r="Q7" s="116">
        <f t="shared" si="3"/>
        <v>6</v>
      </c>
      <c r="R7" s="4"/>
      <c r="S7" s="22"/>
      <c r="T7" s="22"/>
      <c r="U7" s="22"/>
      <c r="V7" s="22"/>
      <c r="W7" s="22"/>
      <c r="X7" s="22"/>
      <c r="Y7" s="22"/>
      <c r="Z7" s="22"/>
      <c r="AA7" s="22"/>
      <c r="AL7" s="504"/>
      <c r="AM7" s="499"/>
      <c r="BG7" s="38"/>
      <c r="BH7" s="38"/>
      <c r="BI7" s="38"/>
      <c r="BJ7" s="38"/>
    </row>
    <row r="8" spans="1:62" ht="12.75">
      <c r="A8" s="153" t="s">
        <v>288</v>
      </c>
      <c r="B8" s="258">
        <f>5.5-0.5</f>
        <v>5</v>
      </c>
      <c r="C8" s="26">
        <f>6-0.5</f>
        <v>5.5</v>
      </c>
      <c r="D8" s="116">
        <f t="shared" si="0"/>
        <v>5.25</v>
      </c>
      <c r="E8" s="177" t="s">
        <v>322</v>
      </c>
      <c r="F8" s="258">
        <f>6-0.5</f>
        <v>5.5</v>
      </c>
      <c r="G8" s="26">
        <f>6-0.5</f>
        <v>5.5</v>
      </c>
      <c r="H8" s="116">
        <f t="shared" si="1"/>
        <v>5.5</v>
      </c>
      <c r="I8" s="223"/>
      <c r="J8" s="237" t="s">
        <v>269</v>
      </c>
      <c r="K8" s="258">
        <v>6</v>
      </c>
      <c r="L8" s="26">
        <v>6</v>
      </c>
      <c r="M8" s="116">
        <f t="shared" si="2"/>
        <v>6</v>
      </c>
      <c r="N8" s="177" t="s">
        <v>461</v>
      </c>
      <c r="O8" s="258">
        <v>6.5</v>
      </c>
      <c r="P8" s="26">
        <v>7</v>
      </c>
      <c r="Q8" s="116">
        <f t="shared" si="3"/>
        <v>6.75</v>
      </c>
      <c r="R8" s="4"/>
      <c r="S8" s="22"/>
      <c r="T8" s="22"/>
      <c r="U8" s="22"/>
      <c r="V8" s="22"/>
      <c r="W8" s="22"/>
      <c r="X8" s="22"/>
      <c r="Y8" s="22"/>
      <c r="Z8" s="22"/>
      <c r="AA8" s="22"/>
      <c r="AL8" s="504"/>
      <c r="AM8" s="499"/>
      <c r="BG8" s="38"/>
      <c r="BH8" s="38"/>
      <c r="BI8" s="38"/>
      <c r="BJ8" s="38"/>
    </row>
    <row r="9" spans="1:62" ht="12.75">
      <c r="A9" s="153" t="s">
        <v>335</v>
      </c>
      <c r="B9" s="258" t="s">
        <v>227</v>
      </c>
      <c r="C9" s="26" t="s">
        <v>227</v>
      </c>
      <c r="D9" s="116" t="s">
        <v>227</v>
      </c>
      <c r="E9" s="177" t="s">
        <v>270</v>
      </c>
      <c r="F9" s="258">
        <v>5.5</v>
      </c>
      <c r="G9" s="26">
        <v>6</v>
      </c>
      <c r="H9" s="116">
        <f t="shared" si="1"/>
        <v>5.75</v>
      </c>
      <c r="I9" s="530"/>
      <c r="J9" s="237" t="s">
        <v>292</v>
      </c>
      <c r="K9" s="258">
        <f>7+3</f>
        <v>10</v>
      </c>
      <c r="L9" s="26">
        <f>7+3</f>
        <v>10</v>
      </c>
      <c r="M9" s="116">
        <f t="shared" si="2"/>
        <v>10</v>
      </c>
      <c r="N9" s="177" t="s">
        <v>529</v>
      </c>
      <c r="O9" s="258">
        <f>7+3-0.5</f>
        <v>9.5</v>
      </c>
      <c r="P9" s="26">
        <f>7+3-0.5</f>
        <v>9.5</v>
      </c>
      <c r="Q9" s="116">
        <f t="shared" si="3"/>
        <v>9.5</v>
      </c>
      <c r="R9" s="4"/>
      <c r="S9" s="22"/>
      <c r="T9" s="22"/>
      <c r="U9" s="22"/>
      <c r="V9" s="22"/>
      <c r="W9" s="22"/>
      <c r="X9" s="22"/>
      <c r="Y9" s="22"/>
      <c r="Z9" s="22"/>
      <c r="AA9" s="22"/>
      <c r="AL9" s="503"/>
      <c r="AM9" s="499"/>
      <c r="BG9" s="38"/>
      <c r="BH9" s="38"/>
      <c r="BI9" s="38"/>
      <c r="BJ9" s="38"/>
    </row>
    <row r="10" spans="1:62" ht="12.75">
      <c r="A10" s="153" t="s">
        <v>214</v>
      </c>
      <c r="B10" s="258">
        <f>6.5-0.5</f>
        <v>6</v>
      </c>
      <c r="C10" s="26">
        <f>6.5-0.5</f>
        <v>6</v>
      </c>
      <c r="D10" s="116">
        <f t="shared" si="0"/>
        <v>6</v>
      </c>
      <c r="E10" s="177" t="s">
        <v>81</v>
      </c>
      <c r="F10" s="258">
        <f>6-0.5</f>
        <v>5.5</v>
      </c>
      <c r="G10" s="26">
        <f>6.5-0.5</f>
        <v>6</v>
      </c>
      <c r="H10" s="116">
        <f t="shared" si="1"/>
        <v>5.75</v>
      </c>
      <c r="I10" s="223"/>
      <c r="J10" s="237" t="s">
        <v>282</v>
      </c>
      <c r="K10" s="258">
        <v>5.5</v>
      </c>
      <c r="L10" s="26">
        <v>6</v>
      </c>
      <c r="M10" s="116">
        <f t="shared" si="2"/>
        <v>5.75</v>
      </c>
      <c r="N10" s="177" t="s">
        <v>118</v>
      </c>
      <c r="O10" s="258">
        <v>6</v>
      </c>
      <c r="P10" s="26">
        <v>6.5</v>
      </c>
      <c r="Q10" s="116">
        <f t="shared" si="3"/>
        <v>6.25</v>
      </c>
      <c r="R10" s="4"/>
      <c r="S10" s="22"/>
      <c r="T10" s="22"/>
      <c r="U10" s="22"/>
      <c r="V10" s="22"/>
      <c r="W10" s="22"/>
      <c r="X10" s="22"/>
      <c r="Y10" s="22"/>
      <c r="Z10" s="22"/>
      <c r="AA10" s="22"/>
      <c r="AL10" s="504"/>
      <c r="AM10" s="499"/>
      <c r="BG10" s="38"/>
      <c r="BH10" s="38"/>
      <c r="BI10" s="38"/>
      <c r="BJ10" s="38"/>
    </row>
    <row r="11" spans="1:62" ht="12.75">
      <c r="A11" s="750" t="s">
        <v>220</v>
      </c>
      <c r="B11" s="704">
        <v>4</v>
      </c>
      <c r="C11" s="751">
        <v>4</v>
      </c>
      <c r="D11" s="458">
        <v>4</v>
      </c>
      <c r="E11" s="177" t="s">
        <v>429</v>
      </c>
      <c r="F11" s="258" t="s">
        <v>227</v>
      </c>
      <c r="G11" s="26" t="s">
        <v>227</v>
      </c>
      <c r="H11" s="116" t="s">
        <v>227</v>
      </c>
      <c r="I11" s="223"/>
      <c r="J11" s="237" t="s">
        <v>176</v>
      </c>
      <c r="K11" s="258">
        <v>5</v>
      </c>
      <c r="L11" s="26">
        <v>5.5</v>
      </c>
      <c r="M11" s="116">
        <f t="shared" si="2"/>
        <v>5.25</v>
      </c>
      <c r="N11" s="177" t="s">
        <v>329</v>
      </c>
      <c r="O11" s="258">
        <f>7+3-0.5</f>
        <v>9.5</v>
      </c>
      <c r="P11" s="26">
        <f>7+3-0.5</f>
        <v>9.5</v>
      </c>
      <c r="Q11" s="116">
        <f t="shared" si="3"/>
        <v>9.5</v>
      </c>
      <c r="R11" s="4"/>
      <c r="S11" s="22"/>
      <c r="T11" s="22"/>
      <c r="U11" s="22"/>
      <c r="V11" s="22"/>
      <c r="W11" s="22"/>
      <c r="X11" s="22"/>
      <c r="Y11" s="22"/>
      <c r="Z11" s="22"/>
      <c r="AA11" s="22"/>
      <c r="AL11" s="503"/>
      <c r="AM11" s="499"/>
      <c r="BG11" s="38"/>
      <c r="BH11" s="38"/>
      <c r="BI11" s="38"/>
      <c r="BJ11" s="38"/>
    </row>
    <row r="12" spans="1:62" ht="12.75">
      <c r="A12" s="153" t="s">
        <v>222</v>
      </c>
      <c r="B12" s="258">
        <v>6</v>
      </c>
      <c r="C12" s="26">
        <v>6.5</v>
      </c>
      <c r="D12" s="116">
        <f t="shared" si="0"/>
        <v>6.25</v>
      </c>
      <c r="E12" s="177" t="s">
        <v>272</v>
      </c>
      <c r="F12" s="258">
        <f>6-0.5</f>
        <v>5.5</v>
      </c>
      <c r="G12" s="26">
        <f>6-0.5</f>
        <v>5.5</v>
      </c>
      <c r="H12" s="116">
        <f t="shared" si="1"/>
        <v>5.5</v>
      </c>
      <c r="I12" s="223"/>
      <c r="J12" s="237" t="s">
        <v>183</v>
      </c>
      <c r="K12" s="258">
        <f>6.5-0.5</f>
        <v>6</v>
      </c>
      <c r="L12" s="26">
        <f>6-0.5</f>
        <v>5.5</v>
      </c>
      <c r="M12" s="116">
        <f t="shared" si="2"/>
        <v>5.75</v>
      </c>
      <c r="N12" s="177" t="s">
        <v>117</v>
      </c>
      <c r="O12" s="258" t="s">
        <v>293</v>
      </c>
      <c r="P12" s="26" t="s">
        <v>293</v>
      </c>
      <c r="Q12" s="116" t="s">
        <v>293</v>
      </c>
      <c r="R12" s="4"/>
      <c r="S12" s="22"/>
      <c r="T12" s="22"/>
      <c r="U12" s="22"/>
      <c r="V12" s="22"/>
      <c r="W12" s="22"/>
      <c r="X12" s="22"/>
      <c r="Y12" s="22"/>
      <c r="Z12" s="22"/>
      <c r="AA12" s="22"/>
      <c r="AL12" s="503"/>
      <c r="AM12" s="499"/>
      <c r="BG12" s="38"/>
      <c r="BH12" s="38"/>
      <c r="BI12" s="38"/>
      <c r="BJ12" s="38"/>
    </row>
    <row r="13" spans="1:62" ht="12.75">
      <c r="A13" s="153" t="s">
        <v>93</v>
      </c>
      <c r="B13" s="258">
        <v>7</v>
      </c>
      <c r="C13" s="26">
        <v>7</v>
      </c>
      <c r="D13" s="116">
        <f t="shared" si="0"/>
        <v>7</v>
      </c>
      <c r="E13" s="177" t="s">
        <v>90</v>
      </c>
      <c r="F13" s="258">
        <v>4.5</v>
      </c>
      <c r="G13" s="26">
        <v>5.5</v>
      </c>
      <c r="H13" s="116">
        <f t="shared" si="1"/>
        <v>5</v>
      </c>
      <c r="I13" s="223"/>
      <c r="J13" s="237" t="s">
        <v>182</v>
      </c>
      <c r="K13" s="258">
        <v>5.5</v>
      </c>
      <c r="L13" s="26">
        <v>5.5</v>
      </c>
      <c r="M13" s="116">
        <f t="shared" si="2"/>
        <v>5.5</v>
      </c>
      <c r="N13" s="177" t="s">
        <v>120</v>
      </c>
      <c r="O13" s="258">
        <v>5</v>
      </c>
      <c r="P13" s="26">
        <v>5</v>
      </c>
      <c r="Q13" s="116">
        <f t="shared" si="3"/>
        <v>5</v>
      </c>
      <c r="R13" s="4"/>
      <c r="S13" s="22"/>
      <c r="T13" s="22"/>
      <c r="U13" s="22"/>
      <c r="V13" s="22"/>
      <c r="W13" s="22"/>
      <c r="X13" s="22"/>
      <c r="Y13" s="22"/>
      <c r="Z13" s="22"/>
      <c r="AA13" s="22"/>
      <c r="AL13" s="505"/>
      <c r="AM13" s="499"/>
      <c r="BG13" s="38"/>
      <c r="BH13" s="38"/>
      <c r="BI13" s="38"/>
      <c r="BJ13" s="38"/>
    </row>
    <row r="14" spans="1:62" ht="12.75">
      <c r="A14" s="153" t="s">
        <v>460</v>
      </c>
      <c r="B14" s="258">
        <v>6</v>
      </c>
      <c r="C14" s="26">
        <v>6</v>
      </c>
      <c r="D14" s="116">
        <f t="shared" si="0"/>
        <v>6</v>
      </c>
      <c r="E14" s="177" t="s">
        <v>82</v>
      </c>
      <c r="F14" s="258">
        <f>7+3+3-0.5</f>
        <v>12.5</v>
      </c>
      <c r="G14" s="26">
        <f>8+3+3-0.5</f>
        <v>13.5</v>
      </c>
      <c r="H14" s="116">
        <f t="shared" si="1"/>
        <v>13</v>
      </c>
      <c r="I14" s="223"/>
      <c r="J14" s="237" t="s">
        <v>441</v>
      </c>
      <c r="K14" s="258">
        <f>5</f>
        <v>5</v>
      </c>
      <c r="L14" s="26">
        <f>6</f>
        <v>6</v>
      </c>
      <c r="M14" s="116">
        <f t="shared" si="2"/>
        <v>5.5</v>
      </c>
      <c r="N14" s="177" t="s">
        <v>121</v>
      </c>
      <c r="O14" s="258">
        <f>6.5+2</f>
        <v>8.5</v>
      </c>
      <c r="P14" s="26">
        <f>6.5+2</f>
        <v>8.5</v>
      </c>
      <c r="Q14" s="116">
        <f t="shared" si="3"/>
        <v>8.5</v>
      </c>
      <c r="R14" s="4"/>
      <c r="S14" s="22"/>
      <c r="T14" s="22"/>
      <c r="U14" s="22"/>
      <c r="V14" s="22"/>
      <c r="W14" s="22"/>
      <c r="X14" s="22"/>
      <c r="Y14" s="22"/>
      <c r="Z14" s="22"/>
      <c r="AA14" s="22"/>
      <c r="AL14" s="503"/>
      <c r="AM14" s="499"/>
      <c r="BG14" s="38"/>
      <c r="BH14" s="38"/>
      <c r="BI14" s="38"/>
      <c r="BJ14" s="38"/>
    </row>
    <row r="15" spans="1:62" ht="13.5" thickBot="1">
      <c r="A15" s="154" t="s">
        <v>217</v>
      </c>
      <c r="B15" s="259">
        <v>6</v>
      </c>
      <c r="C15" s="95">
        <v>5</v>
      </c>
      <c r="D15" s="117">
        <f t="shared" si="0"/>
        <v>5.5</v>
      </c>
      <c r="E15" s="179" t="s">
        <v>83</v>
      </c>
      <c r="F15" s="259">
        <v>4.5</v>
      </c>
      <c r="G15" s="95">
        <v>5</v>
      </c>
      <c r="H15" s="117">
        <f t="shared" si="1"/>
        <v>4.75</v>
      </c>
      <c r="I15" s="223"/>
      <c r="J15" s="238" t="s">
        <v>179</v>
      </c>
      <c r="K15" s="259">
        <v>6</v>
      </c>
      <c r="L15" s="95">
        <v>6.5</v>
      </c>
      <c r="M15" s="117">
        <f t="shared" si="2"/>
        <v>6.25</v>
      </c>
      <c r="N15" s="179" t="s">
        <v>122</v>
      </c>
      <c r="O15" s="259">
        <v>6</v>
      </c>
      <c r="P15" s="95">
        <v>6.5</v>
      </c>
      <c r="Q15" s="117">
        <f t="shared" si="3"/>
        <v>6.25</v>
      </c>
      <c r="R15" s="4"/>
      <c r="S15" s="22"/>
      <c r="T15" s="22"/>
      <c r="U15" s="22"/>
      <c r="V15" s="22"/>
      <c r="W15" s="22"/>
      <c r="X15" s="22"/>
      <c r="Y15" s="22"/>
      <c r="Z15" s="22"/>
      <c r="AA15" s="22"/>
      <c r="AL15" s="503"/>
      <c r="AM15" s="499"/>
      <c r="BG15" s="38"/>
      <c r="BH15" s="38"/>
      <c r="BI15" s="38"/>
      <c r="BJ15" s="38"/>
    </row>
    <row r="16" spans="1:62" ht="13.5" thickBot="1">
      <c r="A16" s="30"/>
      <c r="B16" s="260"/>
      <c r="C16" s="95"/>
      <c r="D16" s="52"/>
      <c r="E16" s="46"/>
      <c r="F16" s="24"/>
      <c r="G16" s="26"/>
      <c r="H16" s="52"/>
      <c r="I16" s="224"/>
      <c r="J16" s="239"/>
      <c r="K16" s="260"/>
      <c r="L16" s="95"/>
      <c r="M16" s="52"/>
      <c r="N16" s="181"/>
      <c r="O16" s="24"/>
      <c r="P16" s="26"/>
      <c r="Q16" s="52"/>
      <c r="R16" s="4"/>
      <c r="S16" s="22"/>
      <c r="T16" s="22"/>
      <c r="U16" s="22"/>
      <c r="V16" s="22"/>
      <c r="W16" s="22"/>
      <c r="X16" s="22"/>
      <c r="Y16" s="22"/>
      <c r="Z16" s="22"/>
      <c r="AA16" s="22"/>
      <c r="AL16" s="506"/>
      <c r="AM16" s="499"/>
      <c r="BG16" s="38"/>
      <c r="BH16" s="38"/>
      <c r="BI16" s="38"/>
      <c r="BJ16" s="38"/>
    </row>
    <row r="17" spans="1:62" ht="12.75">
      <c r="A17" s="156" t="s">
        <v>289</v>
      </c>
      <c r="B17" s="261" t="s">
        <v>226</v>
      </c>
      <c r="C17" s="729" t="s">
        <v>226</v>
      </c>
      <c r="D17" s="121" t="s">
        <v>226</v>
      </c>
      <c r="E17" s="182" t="s">
        <v>273</v>
      </c>
      <c r="F17" s="261" t="s">
        <v>226</v>
      </c>
      <c r="G17" s="264" t="s">
        <v>226</v>
      </c>
      <c r="H17" s="120" t="s">
        <v>226</v>
      </c>
      <c r="I17" s="224"/>
      <c r="J17" s="240" t="s">
        <v>457</v>
      </c>
      <c r="K17" s="261" t="s">
        <v>226</v>
      </c>
      <c r="L17" s="729" t="s">
        <v>226</v>
      </c>
      <c r="M17" s="121" t="s">
        <v>226</v>
      </c>
      <c r="N17" s="175" t="s">
        <v>358</v>
      </c>
      <c r="O17" s="257">
        <f>4-1</f>
        <v>3</v>
      </c>
      <c r="P17" s="152">
        <f>4-1</f>
        <v>3</v>
      </c>
      <c r="Q17" s="114">
        <f>(O17+P17)/2</f>
        <v>3</v>
      </c>
      <c r="R17" s="4"/>
      <c r="S17" s="22"/>
      <c r="T17" s="22"/>
      <c r="U17" s="22"/>
      <c r="V17" s="22"/>
      <c r="W17" s="22"/>
      <c r="X17" s="22"/>
      <c r="Y17" s="22"/>
      <c r="Z17" s="22"/>
      <c r="AA17" s="22"/>
      <c r="AL17" s="506"/>
      <c r="AM17" s="499"/>
      <c r="BG17" s="38"/>
      <c r="BH17" s="38"/>
      <c r="BI17" s="38"/>
      <c r="BJ17" s="38"/>
    </row>
    <row r="18" spans="1:62" ht="12.75">
      <c r="A18" s="159" t="s">
        <v>216</v>
      </c>
      <c r="B18" s="262">
        <v>5</v>
      </c>
      <c r="C18" s="24">
        <v>5</v>
      </c>
      <c r="D18" s="122">
        <f>(B18+C18)/2</f>
        <v>5</v>
      </c>
      <c r="E18" s="184" t="s">
        <v>76</v>
      </c>
      <c r="F18" s="262">
        <v>5</v>
      </c>
      <c r="G18" s="59">
        <v>5.5</v>
      </c>
      <c r="H18" s="52">
        <f>(F18+G18)/2</f>
        <v>5.25</v>
      </c>
      <c r="I18" s="224"/>
      <c r="J18" s="241" t="s">
        <v>379</v>
      </c>
      <c r="K18" s="262">
        <v>5.5</v>
      </c>
      <c r="L18" s="24">
        <v>5</v>
      </c>
      <c r="M18" s="122">
        <f aca="true" t="shared" si="4" ref="M18:M23">(K18+L18)/2</f>
        <v>5.25</v>
      </c>
      <c r="N18" s="184" t="s">
        <v>207</v>
      </c>
      <c r="O18" s="262">
        <f>7+3</f>
        <v>10</v>
      </c>
      <c r="P18" s="59">
        <f>7+3</f>
        <v>10</v>
      </c>
      <c r="Q18" s="52">
        <f>(O18+P18)/2</f>
        <v>10</v>
      </c>
      <c r="R18" s="4"/>
      <c r="S18" s="22"/>
      <c r="T18" s="22"/>
      <c r="U18" s="22"/>
      <c r="V18" s="22"/>
      <c r="W18" s="22"/>
      <c r="X18" s="22"/>
      <c r="Y18" s="22"/>
      <c r="Z18" s="22"/>
      <c r="AA18" s="22"/>
      <c r="AL18" s="506"/>
      <c r="AM18" s="499"/>
      <c r="BG18" s="38"/>
      <c r="BH18" s="38"/>
      <c r="BI18" s="38"/>
      <c r="BJ18" s="38"/>
    </row>
    <row r="19" spans="1:62" ht="12.75">
      <c r="A19" s="159" t="s">
        <v>218</v>
      </c>
      <c r="B19" s="262" t="s">
        <v>226</v>
      </c>
      <c r="C19" s="24" t="s">
        <v>226</v>
      </c>
      <c r="D19" s="122" t="s">
        <v>226</v>
      </c>
      <c r="E19" s="184" t="s">
        <v>427</v>
      </c>
      <c r="F19" s="262">
        <v>5.5</v>
      </c>
      <c r="G19" s="59">
        <v>6</v>
      </c>
      <c r="H19" s="52">
        <f>(F19+G19)/2</f>
        <v>5.75</v>
      </c>
      <c r="I19" s="224"/>
      <c r="J19" s="241" t="s">
        <v>205</v>
      </c>
      <c r="K19" s="262" t="s">
        <v>226</v>
      </c>
      <c r="L19" s="24" t="s">
        <v>226</v>
      </c>
      <c r="M19" s="122" t="s">
        <v>226</v>
      </c>
      <c r="N19" s="184" t="s">
        <v>325</v>
      </c>
      <c r="O19" s="262">
        <v>7</v>
      </c>
      <c r="P19" s="59">
        <v>6</v>
      </c>
      <c r="Q19" s="52">
        <f>(O19+P19)/2</f>
        <v>6.5</v>
      </c>
      <c r="R19" s="4"/>
      <c r="S19" s="22"/>
      <c r="T19" s="22"/>
      <c r="U19" s="22"/>
      <c r="V19" s="22"/>
      <c r="W19" s="22"/>
      <c r="X19" s="22"/>
      <c r="Y19" s="22"/>
      <c r="Z19" s="22"/>
      <c r="AA19" s="22"/>
      <c r="AL19" s="507"/>
      <c r="AM19" s="499"/>
      <c r="BG19" s="38"/>
      <c r="BH19" s="38"/>
      <c r="BI19" s="38"/>
      <c r="BJ19" s="38"/>
    </row>
    <row r="20" spans="1:62" ht="12.75">
      <c r="A20" s="248" t="s">
        <v>215</v>
      </c>
      <c r="B20" s="262" t="s">
        <v>226</v>
      </c>
      <c r="C20" s="24" t="s">
        <v>226</v>
      </c>
      <c r="D20" s="122" t="s">
        <v>226</v>
      </c>
      <c r="E20" s="177" t="s">
        <v>89</v>
      </c>
      <c r="F20" s="258">
        <f>6-0.5</f>
        <v>5.5</v>
      </c>
      <c r="G20" s="53">
        <f>6-0.5</f>
        <v>5.5</v>
      </c>
      <c r="H20" s="19">
        <f>(F20+G20)/2</f>
        <v>5.5</v>
      </c>
      <c r="I20" s="224"/>
      <c r="J20" s="241" t="s">
        <v>175</v>
      </c>
      <c r="K20" s="262">
        <f>5.5-0.5</f>
        <v>5</v>
      </c>
      <c r="L20" s="24">
        <f>5-0.5</f>
        <v>4.5</v>
      </c>
      <c r="M20" s="122">
        <f t="shared" si="4"/>
        <v>4.75</v>
      </c>
      <c r="N20" s="177" t="s">
        <v>116</v>
      </c>
      <c r="O20" s="258">
        <v>6.5</v>
      </c>
      <c r="P20" s="53">
        <v>5.5</v>
      </c>
      <c r="Q20" s="19">
        <f>(O20+P20)/2</f>
        <v>6</v>
      </c>
      <c r="R20" s="4"/>
      <c r="S20" s="22"/>
      <c r="T20" s="22"/>
      <c r="U20" s="22"/>
      <c r="V20" s="22"/>
      <c r="W20" s="22"/>
      <c r="X20" s="22"/>
      <c r="Y20" s="22"/>
      <c r="Z20" s="22"/>
      <c r="AA20" s="22"/>
      <c r="AL20" s="506"/>
      <c r="AM20" s="499"/>
      <c r="BG20" s="38"/>
      <c r="BH20" s="38"/>
      <c r="BI20" s="38"/>
      <c r="BJ20" s="38"/>
    </row>
    <row r="21" spans="1:62" ht="12.75">
      <c r="A21" s="153" t="s">
        <v>209</v>
      </c>
      <c r="B21" s="258">
        <v>4.5</v>
      </c>
      <c r="C21" s="26">
        <v>5</v>
      </c>
      <c r="D21" s="116">
        <f>(B21+C21)/2</f>
        <v>4.75</v>
      </c>
      <c r="E21" s="184" t="s">
        <v>323</v>
      </c>
      <c r="F21" s="262">
        <v>6</v>
      </c>
      <c r="G21" s="59">
        <v>5.5</v>
      </c>
      <c r="H21" s="52">
        <f>(F21+G21)/2</f>
        <v>5.75</v>
      </c>
      <c r="I21" s="224"/>
      <c r="J21" s="241" t="s">
        <v>354</v>
      </c>
      <c r="K21" s="262">
        <v>6</v>
      </c>
      <c r="L21" s="24">
        <v>6</v>
      </c>
      <c r="M21" s="122">
        <f t="shared" si="4"/>
        <v>6</v>
      </c>
      <c r="N21" s="184" t="s">
        <v>372</v>
      </c>
      <c r="O21" s="262">
        <v>6</v>
      </c>
      <c r="P21" s="59">
        <v>6</v>
      </c>
      <c r="Q21" s="52">
        <f>(O21+P21)/2</f>
        <v>6</v>
      </c>
      <c r="R21" s="4"/>
      <c r="S21" s="22"/>
      <c r="T21" s="22"/>
      <c r="U21" s="22"/>
      <c r="V21" s="22"/>
      <c r="W21" s="22"/>
      <c r="X21" s="22"/>
      <c r="Y21" s="22"/>
      <c r="Z21" s="22"/>
      <c r="AA21" s="22"/>
      <c r="AL21" s="506"/>
      <c r="AM21" s="499"/>
      <c r="BG21" s="38"/>
      <c r="BH21" s="38"/>
      <c r="BI21" s="38"/>
      <c r="BJ21" s="38"/>
    </row>
    <row r="22" spans="1:62" ht="12.75">
      <c r="A22" s="248" t="s">
        <v>224</v>
      </c>
      <c r="B22" s="262" t="s">
        <v>226</v>
      </c>
      <c r="C22" s="24" t="s">
        <v>226</v>
      </c>
      <c r="D22" s="122" t="s">
        <v>226</v>
      </c>
      <c r="E22" s="184" t="s">
        <v>527</v>
      </c>
      <c r="F22" s="262">
        <f>7+3</f>
        <v>10</v>
      </c>
      <c r="G22" s="59">
        <f>7+3</f>
        <v>10</v>
      </c>
      <c r="H22" s="52">
        <f>(F22+G22)/2</f>
        <v>10</v>
      </c>
      <c r="I22" s="224"/>
      <c r="J22" s="241" t="s">
        <v>185</v>
      </c>
      <c r="K22" s="262">
        <f>5.5-0.5</f>
        <v>5</v>
      </c>
      <c r="L22" s="24">
        <f>5-0.5</f>
        <v>4.5</v>
      </c>
      <c r="M22" s="122">
        <f t="shared" si="4"/>
        <v>4.75</v>
      </c>
      <c r="N22" s="184" t="s">
        <v>127</v>
      </c>
      <c r="O22" s="262" t="s">
        <v>226</v>
      </c>
      <c r="P22" s="59" t="s">
        <v>226</v>
      </c>
      <c r="Q22" s="52" t="s">
        <v>226</v>
      </c>
      <c r="R22" s="4"/>
      <c r="S22" s="22"/>
      <c r="T22" s="22"/>
      <c r="U22" s="22"/>
      <c r="V22" s="22"/>
      <c r="W22" s="22"/>
      <c r="X22" s="22"/>
      <c r="Y22" s="22"/>
      <c r="Z22" s="22"/>
      <c r="AA22" s="22"/>
      <c r="AL22" s="506"/>
      <c r="AM22" s="499"/>
      <c r="BG22" s="38"/>
      <c r="BH22" s="38"/>
      <c r="BI22" s="38"/>
      <c r="BJ22" s="38"/>
    </row>
    <row r="23" spans="1:62" ht="13.5" thickBot="1">
      <c r="A23" s="747" t="s">
        <v>213</v>
      </c>
      <c r="B23" s="263" t="s">
        <v>226</v>
      </c>
      <c r="C23" s="260" t="s">
        <v>226</v>
      </c>
      <c r="D23" s="364" t="s">
        <v>226</v>
      </c>
      <c r="E23" s="186" t="s">
        <v>84</v>
      </c>
      <c r="F23" s="263" t="s">
        <v>226</v>
      </c>
      <c r="G23" s="265" t="s">
        <v>226</v>
      </c>
      <c r="H23" s="124" t="s">
        <v>226</v>
      </c>
      <c r="I23" s="224"/>
      <c r="J23" s="242" t="s">
        <v>440</v>
      </c>
      <c r="K23" s="263">
        <v>5</v>
      </c>
      <c r="L23" s="260">
        <v>5</v>
      </c>
      <c r="M23" s="364">
        <f t="shared" si="4"/>
        <v>5</v>
      </c>
      <c r="N23" s="186" t="s">
        <v>114</v>
      </c>
      <c r="O23" s="263" t="s">
        <v>226</v>
      </c>
      <c r="P23" s="265" t="s">
        <v>226</v>
      </c>
      <c r="Q23" s="124" t="s">
        <v>226</v>
      </c>
      <c r="R23" s="4"/>
      <c r="S23" s="22"/>
      <c r="T23" s="22"/>
      <c r="U23" s="22"/>
      <c r="V23" s="22"/>
      <c r="W23" s="22"/>
      <c r="X23" s="22"/>
      <c r="Y23" s="22"/>
      <c r="Z23" s="22"/>
      <c r="AA23" s="22"/>
      <c r="AL23" s="506"/>
      <c r="AM23" s="499"/>
      <c r="BG23" s="38"/>
      <c r="BH23" s="38"/>
      <c r="BI23" s="38"/>
      <c r="BJ23" s="38"/>
    </row>
    <row r="24" spans="1:62" ht="13.5" thickBot="1">
      <c r="A24" s="160" t="s">
        <v>373</v>
      </c>
      <c r="B24" s="259">
        <v>0.5</v>
      </c>
      <c r="C24" s="96">
        <v>0.5</v>
      </c>
      <c r="D24" s="117">
        <f>(B24+C24)/2</f>
        <v>0.5</v>
      </c>
      <c r="E24" s="179" t="s">
        <v>92</v>
      </c>
      <c r="F24" s="259">
        <v>0.5</v>
      </c>
      <c r="G24" s="96">
        <v>1</v>
      </c>
      <c r="H24" s="117">
        <f>(F24+G24)/2</f>
        <v>0.75</v>
      </c>
      <c r="I24" s="223"/>
      <c r="J24" s="238" t="s">
        <v>187</v>
      </c>
      <c r="K24" s="259">
        <v>0</v>
      </c>
      <c r="L24" s="96">
        <v>0.5</v>
      </c>
      <c r="M24" s="117">
        <f>(K24+L24)/2</f>
        <v>0.25</v>
      </c>
      <c r="N24" s="179" t="s">
        <v>129</v>
      </c>
      <c r="O24" s="259">
        <v>1</v>
      </c>
      <c r="P24" s="96">
        <v>1.5</v>
      </c>
      <c r="Q24" s="117">
        <f>(O24+P24)/2</f>
        <v>1.25</v>
      </c>
      <c r="R24" s="4"/>
      <c r="S24" s="22"/>
      <c r="T24" s="22"/>
      <c r="U24" s="22"/>
      <c r="V24" s="22"/>
      <c r="W24" s="22"/>
      <c r="X24" s="22"/>
      <c r="Y24" s="22"/>
      <c r="Z24" s="22"/>
      <c r="AA24" s="22"/>
      <c r="AL24" s="508"/>
      <c r="AM24" s="499"/>
      <c r="BG24" s="38"/>
      <c r="BH24" s="38"/>
      <c r="BI24" s="38"/>
      <c r="BJ24" s="38"/>
    </row>
    <row r="25" spans="1:62" s="97" customFormat="1" ht="12.75">
      <c r="A25" s="139"/>
      <c r="B25" s="84"/>
      <c r="C25" s="140"/>
      <c r="D25" s="275"/>
      <c r="E25" s="139"/>
      <c r="F25" s="84"/>
      <c r="G25" s="140"/>
      <c r="H25" s="275"/>
      <c r="I25" s="529"/>
      <c r="J25" s="139"/>
      <c r="K25" s="84"/>
      <c r="L25" s="140"/>
      <c r="M25" s="275"/>
      <c r="N25" s="139"/>
      <c r="O25" s="84"/>
      <c r="P25" s="140"/>
      <c r="Q25" s="275"/>
      <c r="R25" s="62"/>
      <c r="S25" s="1"/>
      <c r="T25" s="1"/>
      <c r="U25" s="1"/>
      <c r="V25" s="1"/>
      <c r="W25" s="1"/>
      <c r="X25" s="1"/>
      <c r="Y25" s="1"/>
      <c r="Z25" s="1"/>
      <c r="AA25" s="1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191"/>
      <c r="AM25" s="509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/>
      <c r="BI25" s="497"/>
      <c r="BJ25" s="497"/>
    </row>
    <row r="26" spans="1:62" ht="12.75">
      <c r="A26" s="141"/>
      <c r="B26" s="708">
        <f>D4+B5+B6+B7+B8+B21+B10+B11+B12+B13+B14+B15+B24</f>
        <v>65.5</v>
      </c>
      <c r="C26" s="708">
        <f>D4+C5+C6+C7+C8+C21+C10+C11+C12+C13+C14+C15+C24</f>
        <v>64.5</v>
      </c>
      <c r="D26" s="710">
        <f>D4+D5+D6+D7+D8+D21+D10+D11+D12+D13+D14+D15+D24</f>
        <v>65</v>
      </c>
      <c r="E26" s="141"/>
      <c r="F26" s="657">
        <f>H4+F5+F6+F7+F8+F9+F10+F20+F12+F13+F14+F15+F24</f>
        <v>66</v>
      </c>
      <c r="G26" s="657">
        <f>H4+G5+G6+G7+G8+G9+G10+G20+G12+G13+G14+G15+G24</f>
        <v>69</v>
      </c>
      <c r="H26" s="760">
        <f>H4+H5+H6+H7+H8+H9+H10+H20+H12+H13+H14+H15+H24</f>
        <v>67.5</v>
      </c>
      <c r="I26" s="528"/>
      <c r="J26" s="141"/>
      <c r="K26" s="748">
        <f>M4+K5+K6+K7+K8+K9+K10+K11+K12+K13+K14+K15+K24</f>
        <v>66.5</v>
      </c>
      <c r="L26" s="748">
        <f>M4+L5+L6+L7+L8+L9+L10+L11+L12+L13+L14+L15+L24</f>
        <v>69.5</v>
      </c>
      <c r="M26" s="765">
        <f>M4+M5+M6+M7+M8+M9+M10+M11+M12+M13+M14+M15+M24</f>
        <v>68</v>
      </c>
      <c r="N26" s="141"/>
      <c r="O26" s="749">
        <f>Q4+O17+O6+O7+O8+O9+O10+O11+O20+O13+O14+O15+O24</f>
        <v>73.5</v>
      </c>
      <c r="P26" s="749">
        <f>Q4+P17+P6+P7+P8+P9+P10+P11+P20+P13+P14+P15+P24</f>
        <v>74.5</v>
      </c>
      <c r="Q26" s="648">
        <f>Q4+Q17+Q6+Q7+Q8+Q9+Q10+Q11+Q20+Q13+Q14+Q15+Q24</f>
        <v>74</v>
      </c>
      <c r="R26" s="58"/>
      <c r="S26" s="22"/>
      <c r="T26" s="22"/>
      <c r="U26" s="22"/>
      <c r="V26" s="22"/>
      <c r="W26" s="22"/>
      <c r="X26" s="22"/>
      <c r="Y26" s="22"/>
      <c r="Z26" s="22"/>
      <c r="AA26" s="22"/>
      <c r="AI26" s="500"/>
      <c r="AL26" s="510"/>
      <c r="AM26" s="499"/>
      <c r="BG26" s="38"/>
      <c r="BH26" s="38"/>
      <c r="BI26" s="38"/>
      <c r="BJ26" s="38"/>
    </row>
    <row r="27" spans="1:62" ht="12.75" customHeight="1" thickBot="1">
      <c r="A27" s="713"/>
      <c r="B27" s="40"/>
      <c r="C27" s="40"/>
      <c r="D27" s="18"/>
      <c r="E27" s="713"/>
      <c r="F27" s="40"/>
      <c r="G27" s="40"/>
      <c r="H27" s="19"/>
      <c r="I27" s="223"/>
      <c r="J27" s="713"/>
      <c r="K27" s="40"/>
      <c r="L27" s="40"/>
      <c r="M27" s="19"/>
      <c r="N27" s="713"/>
      <c r="O27" s="40"/>
      <c r="P27" s="40"/>
      <c r="Q27" s="19"/>
      <c r="R27" s="58"/>
      <c r="S27" s="22"/>
      <c r="T27" s="22"/>
      <c r="U27" s="22"/>
      <c r="V27" s="22"/>
      <c r="W27" s="22"/>
      <c r="X27" s="22"/>
      <c r="Y27" s="22"/>
      <c r="Z27" s="22"/>
      <c r="AA27" s="22"/>
      <c r="AI27" s="500"/>
      <c r="AL27" s="511"/>
      <c r="AM27" s="499"/>
      <c r="BG27" s="38"/>
      <c r="BH27" s="38"/>
      <c r="BI27" s="38"/>
      <c r="BJ27" s="38"/>
    </row>
    <row r="28" spans="1:62" ht="18" customHeight="1" thickBot="1">
      <c r="A28" s="640"/>
      <c r="B28" s="723"/>
      <c r="C28" s="723"/>
      <c r="D28" s="724">
        <v>0</v>
      </c>
      <c r="E28" s="725"/>
      <c r="F28" s="726"/>
      <c r="G28" s="726"/>
      <c r="H28" s="212">
        <v>1</v>
      </c>
      <c r="I28" s="527"/>
      <c r="J28" s="717"/>
      <c r="K28" s="718"/>
      <c r="L28" s="718"/>
      <c r="M28" s="719">
        <v>1</v>
      </c>
      <c r="N28" s="720"/>
      <c r="O28" s="721"/>
      <c r="P28" s="721"/>
      <c r="Q28" s="722">
        <v>2</v>
      </c>
      <c r="R28" s="4"/>
      <c r="S28" s="22"/>
      <c r="T28" s="22"/>
      <c r="U28" s="22"/>
      <c r="V28" s="22"/>
      <c r="W28" s="22"/>
      <c r="X28" s="22"/>
      <c r="Y28" s="22"/>
      <c r="Z28" s="22"/>
      <c r="AA28" s="22"/>
      <c r="AL28" s="499"/>
      <c r="AM28" s="499"/>
      <c r="BG28" s="38"/>
      <c r="BH28" s="38"/>
      <c r="BI28" s="38"/>
      <c r="BJ28" s="38"/>
    </row>
    <row r="29" spans="1:62" ht="6" customHeight="1" thickBot="1">
      <c r="A29" s="551"/>
      <c r="B29" s="228"/>
      <c r="C29" s="228"/>
      <c r="D29" s="228"/>
      <c r="E29" s="228"/>
      <c r="F29" s="228"/>
      <c r="G29" s="228"/>
      <c r="H29" s="228"/>
      <c r="I29" s="495"/>
      <c r="J29" s="228"/>
      <c r="K29" s="228"/>
      <c r="L29" s="228"/>
      <c r="M29" s="228"/>
      <c r="N29" s="228"/>
      <c r="O29" s="228"/>
      <c r="P29" s="228"/>
      <c r="Q29" s="548"/>
      <c r="R29" s="4"/>
      <c r="S29" s="22"/>
      <c r="T29" s="22"/>
      <c r="U29" s="22"/>
      <c r="V29" s="22"/>
      <c r="W29" s="22"/>
      <c r="X29" s="22"/>
      <c r="Y29" s="22"/>
      <c r="Z29" s="22"/>
      <c r="AA29" s="22"/>
      <c r="AL29" s="499"/>
      <c r="AM29" s="499"/>
      <c r="BG29" s="38"/>
      <c r="BH29" s="38"/>
      <c r="BI29" s="38"/>
      <c r="BJ29" s="38"/>
    </row>
    <row r="30" spans="1:62" ht="15" thickBot="1">
      <c r="A30" s="996" t="s">
        <v>526</v>
      </c>
      <c r="B30" s="984"/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97"/>
      <c r="R30" s="22"/>
      <c r="S30" s="22"/>
      <c r="T30" s="22"/>
      <c r="U30" s="22"/>
      <c r="V30" s="22"/>
      <c r="W30" s="22"/>
      <c r="X30" s="22"/>
      <c r="Y30" s="22"/>
      <c r="Z30" s="22"/>
      <c r="AA30" s="22"/>
      <c r="AL30" s="499"/>
      <c r="AM30" s="499"/>
      <c r="BG30" s="38"/>
      <c r="BH30" s="38"/>
      <c r="BI30" s="38"/>
      <c r="BJ30" s="38"/>
    </row>
    <row r="31" spans="1:62" ht="15" thickBot="1">
      <c r="A31" s="932" t="s">
        <v>534</v>
      </c>
      <c r="B31" s="933"/>
      <c r="C31" s="933"/>
      <c r="D31" s="933"/>
      <c r="E31" s="933"/>
      <c r="F31" s="933"/>
      <c r="G31" s="933"/>
      <c r="H31" s="934"/>
      <c r="I31" s="547"/>
      <c r="J31" s="932" t="s">
        <v>535</v>
      </c>
      <c r="K31" s="933"/>
      <c r="L31" s="933"/>
      <c r="M31" s="933"/>
      <c r="N31" s="933"/>
      <c r="O31" s="933"/>
      <c r="P31" s="933"/>
      <c r="Q31" s="934"/>
      <c r="R31" s="22"/>
      <c r="S31" s="22"/>
      <c r="T31" s="22"/>
      <c r="U31" s="22"/>
      <c r="V31" s="22"/>
      <c r="W31" s="64"/>
      <c r="X31" s="64"/>
      <c r="Y31" s="64"/>
      <c r="Z31" s="64"/>
      <c r="AA31" s="64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BG31" s="38"/>
      <c r="BH31" s="38"/>
      <c r="BI31" s="38"/>
      <c r="BJ31" s="38"/>
    </row>
    <row r="32" spans="1:62" ht="13.5" thickBot="1">
      <c r="A32" s="888" t="s">
        <v>32</v>
      </c>
      <c r="B32" s="887"/>
      <c r="C32" s="887"/>
      <c r="D32" s="887"/>
      <c r="E32" s="903" t="s">
        <v>29</v>
      </c>
      <c r="F32" s="945"/>
      <c r="G32" s="945"/>
      <c r="H32" s="904"/>
      <c r="I32" s="538"/>
      <c r="J32" s="896" t="s">
        <v>30</v>
      </c>
      <c r="K32" s="950"/>
      <c r="L32" s="950"/>
      <c r="M32" s="897"/>
      <c r="N32" s="901" t="s">
        <v>28</v>
      </c>
      <c r="O32" s="902"/>
      <c r="P32" s="902"/>
      <c r="Q32" s="983"/>
      <c r="R32" s="22"/>
      <c r="S32" s="22"/>
      <c r="T32" s="22"/>
      <c r="U32" s="22"/>
      <c r="V32" s="22"/>
      <c r="W32" s="64"/>
      <c r="X32" s="64"/>
      <c r="Y32" s="64"/>
      <c r="Z32" s="64"/>
      <c r="AA32" s="64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BG32" s="38"/>
      <c r="BH32" s="38"/>
      <c r="BI32" s="38"/>
      <c r="BJ32" s="38"/>
    </row>
    <row r="33" spans="1:62" ht="13.5" thickBot="1">
      <c r="A33" s="650" t="s">
        <v>3</v>
      </c>
      <c r="B33" s="651" t="s">
        <v>20</v>
      </c>
      <c r="C33" s="652" t="s">
        <v>21</v>
      </c>
      <c r="D33" s="735">
        <v>2</v>
      </c>
      <c r="E33" s="740" t="s">
        <v>3</v>
      </c>
      <c r="F33" s="740" t="s">
        <v>20</v>
      </c>
      <c r="G33" s="144" t="s">
        <v>21</v>
      </c>
      <c r="H33" s="145">
        <v>0</v>
      </c>
      <c r="I33" s="537"/>
      <c r="J33" s="165" t="s">
        <v>3</v>
      </c>
      <c r="K33" s="166" t="s">
        <v>20</v>
      </c>
      <c r="L33" s="167" t="s">
        <v>21</v>
      </c>
      <c r="M33" s="737">
        <v>2</v>
      </c>
      <c r="N33" s="741" t="s">
        <v>3</v>
      </c>
      <c r="O33" s="742" t="s">
        <v>20</v>
      </c>
      <c r="P33" s="743" t="s">
        <v>21</v>
      </c>
      <c r="Q33" s="738">
        <v>0</v>
      </c>
      <c r="R33" s="22"/>
      <c r="S33" s="22"/>
      <c r="T33" s="22"/>
      <c r="U33" s="22"/>
      <c r="V33" s="22"/>
      <c r="W33" s="64"/>
      <c r="X33" s="64"/>
      <c r="Y33" s="64"/>
      <c r="Z33" s="64"/>
      <c r="AA33" s="64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499"/>
      <c r="BG33" s="38"/>
      <c r="BH33" s="38"/>
      <c r="BI33" s="38"/>
      <c r="BJ33" s="38"/>
    </row>
    <row r="34" spans="1:62" ht="12.75">
      <c r="A34" s="175" t="s">
        <v>253</v>
      </c>
      <c r="B34" s="257">
        <f>6-1-1</f>
        <v>4</v>
      </c>
      <c r="C34" s="730">
        <f>5.5-1-1</f>
        <v>3.5</v>
      </c>
      <c r="D34" s="115">
        <f>(B34+C34)/2</f>
        <v>3.75</v>
      </c>
      <c r="E34" s="236" t="s">
        <v>188</v>
      </c>
      <c r="F34" s="257">
        <f>6+1</f>
        <v>7</v>
      </c>
      <c r="G34" s="152">
        <f>6+1</f>
        <v>7</v>
      </c>
      <c r="H34" s="114">
        <f>(F34+G34)/2</f>
        <v>7</v>
      </c>
      <c r="I34" s="593"/>
      <c r="J34" s="175" t="s">
        <v>111</v>
      </c>
      <c r="K34" s="257">
        <f>8+1</f>
        <v>9</v>
      </c>
      <c r="L34" s="730">
        <f>8+1</f>
        <v>9</v>
      </c>
      <c r="M34" s="115">
        <f>(K34+L34)/2</f>
        <v>9</v>
      </c>
      <c r="N34" s="236" t="s">
        <v>149</v>
      </c>
      <c r="O34" s="257">
        <f>6+1</f>
        <v>7</v>
      </c>
      <c r="P34" s="152">
        <f>6+1</f>
        <v>7</v>
      </c>
      <c r="Q34" s="114">
        <f>(O34+P34)/2</f>
        <v>7</v>
      </c>
      <c r="R34" s="22"/>
      <c r="S34" s="22"/>
      <c r="T34" s="22"/>
      <c r="U34" s="22"/>
      <c r="V34" s="22"/>
      <c r="W34" s="64"/>
      <c r="X34" s="64"/>
      <c r="Y34" s="64"/>
      <c r="Z34" s="64"/>
      <c r="AA34" s="64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BG34" s="38"/>
      <c r="BH34" s="38"/>
      <c r="BI34" s="38"/>
      <c r="BJ34" s="38"/>
    </row>
    <row r="35" spans="1:62" ht="12.75">
      <c r="A35" s="177" t="s">
        <v>171</v>
      </c>
      <c r="B35" s="258">
        <v>6.5</v>
      </c>
      <c r="C35" s="26">
        <v>6</v>
      </c>
      <c r="D35" s="116">
        <f aca="true" t="shared" si="5" ref="D35:D44">(B35+C35)/2</f>
        <v>6.25</v>
      </c>
      <c r="E35" s="237" t="s">
        <v>396</v>
      </c>
      <c r="F35" s="258">
        <v>5.5</v>
      </c>
      <c r="G35" s="53">
        <v>5.5</v>
      </c>
      <c r="H35" s="19">
        <f aca="true" t="shared" si="6" ref="H35:H44">(F35+G35)/2</f>
        <v>5.5</v>
      </c>
      <c r="I35" s="593"/>
      <c r="J35" s="177" t="s">
        <v>95</v>
      </c>
      <c r="K35" s="258">
        <v>6.5</v>
      </c>
      <c r="L35" s="26">
        <v>6.5</v>
      </c>
      <c r="M35" s="116">
        <f aca="true" t="shared" si="7" ref="M35:M44">(K35+L35)/2</f>
        <v>6.5</v>
      </c>
      <c r="N35" s="237" t="s">
        <v>132</v>
      </c>
      <c r="O35" s="258" t="s">
        <v>227</v>
      </c>
      <c r="P35" s="53" t="s">
        <v>227</v>
      </c>
      <c r="Q35" s="19" t="s">
        <v>227</v>
      </c>
      <c r="R35" s="22"/>
      <c r="S35" s="22"/>
      <c r="T35" s="22"/>
      <c r="U35" s="22"/>
      <c r="V35" s="22"/>
      <c r="W35" s="64"/>
      <c r="X35" s="64"/>
      <c r="Y35" s="64"/>
      <c r="Z35" s="64"/>
      <c r="AA35" s="64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  <c r="AL35" s="499"/>
      <c r="AM35" s="499"/>
      <c r="BG35" s="38"/>
      <c r="BH35" s="38"/>
      <c r="BI35" s="38"/>
      <c r="BJ35" s="38"/>
    </row>
    <row r="36" spans="1:62" ht="12.75">
      <c r="A36" s="177" t="s">
        <v>38</v>
      </c>
      <c r="B36" s="258">
        <v>6</v>
      </c>
      <c r="C36" s="26">
        <v>6.5</v>
      </c>
      <c r="D36" s="116">
        <f t="shared" si="5"/>
        <v>6.25</v>
      </c>
      <c r="E36" s="237" t="s">
        <v>190</v>
      </c>
      <c r="F36" s="258">
        <v>5</v>
      </c>
      <c r="G36" s="53">
        <v>5.5</v>
      </c>
      <c r="H36" s="19">
        <f t="shared" si="6"/>
        <v>5.25</v>
      </c>
      <c r="I36" s="593"/>
      <c r="J36" s="177" t="s">
        <v>108</v>
      </c>
      <c r="K36" s="258">
        <v>5</v>
      </c>
      <c r="L36" s="26">
        <v>4.5</v>
      </c>
      <c r="M36" s="116">
        <f t="shared" si="7"/>
        <v>4.75</v>
      </c>
      <c r="N36" s="237" t="s">
        <v>133</v>
      </c>
      <c r="O36" s="258">
        <f>6-0.5</f>
        <v>5.5</v>
      </c>
      <c r="P36" s="53">
        <f>6-0.5</f>
        <v>5.5</v>
      </c>
      <c r="Q36" s="19">
        <f aca="true" t="shared" si="8" ref="Q36:Q44">(O36+P36)/2</f>
        <v>5.5</v>
      </c>
      <c r="R36" s="22"/>
      <c r="S36" s="22"/>
      <c r="T36" s="22"/>
      <c r="U36" s="22"/>
      <c r="V36" s="22"/>
      <c r="W36" s="64"/>
      <c r="X36" s="64"/>
      <c r="Y36" s="64"/>
      <c r="Z36" s="64"/>
      <c r="AA36" s="64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BG36" s="38"/>
      <c r="BH36" s="38"/>
      <c r="BI36" s="38"/>
      <c r="BJ36" s="38"/>
    </row>
    <row r="37" spans="1:62" ht="12.75">
      <c r="A37" s="177" t="s">
        <v>170</v>
      </c>
      <c r="B37" s="258">
        <v>6</v>
      </c>
      <c r="C37" s="26">
        <v>6.5</v>
      </c>
      <c r="D37" s="116">
        <f t="shared" si="5"/>
        <v>6.25</v>
      </c>
      <c r="E37" s="237" t="s">
        <v>284</v>
      </c>
      <c r="F37" s="258">
        <f>6-0.5</f>
        <v>5.5</v>
      </c>
      <c r="G37" s="53">
        <f>6.5-0.5</f>
        <v>6</v>
      </c>
      <c r="H37" s="19">
        <f t="shared" si="6"/>
        <v>5.75</v>
      </c>
      <c r="I37" s="593"/>
      <c r="J37" s="177" t="s">
        <v>356</v>
      </c>
      <c r="K37" s="258">
        <v>6</v>
      </c>
      <c r="L37" s="26">
        <v>6.5</v>
      </c>
      <c r="M37" s="116">
        <f t="shared" si="7"/>
        <v>6.25</v>
      </c>
      <c r="N37" s="237" t="s">
        <v>265</v>
      </c>
      <c r="O37" s="258">
        <v>6</v>
      </c>
      <c r="P37" s="53">
        <v>6</v>
      </c>
      <c r="Q37" s="19">
        <f t="shared" si="8"/>
        <v>6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BG37" s="38"/>
      <c r="BH37" s="38"/>
      <c r="BI37" s="38"/>
      <c r="BJ37" s="38"/>
    </row>
    <row r="38" spans="1:62" ht="12.75">
      <c r="A38" s="177" t="s">
        <v>153</v>
      </c>
      <c r="B38" s="258">
        <v>5.5</v>
      </c>
      <c r="C38" s="26">
        <v>5.5</v>
      </c>
      <c r="D38" s="116">
        <f t="shared" si="5"/>
        <v>5.5</v>
      </c>
      <c r="E38" s="237" t="s">
        <v>192</v>
      </c>
      <c r="F38" s="258">
        <v>6</v>
      </c>
      <c r="G38" s="53">
        <v>5.5</v>
      </c>
      <c r="H38" s="19">
        <f t="shared" si="6"/>
        <v>5.75</v>
      </c>
      <c r="I38" s="736"/>
      <c r="J38" s="177" t="s">
        <v>107</v>
      </c>
      <c r="K38" s="258">
        <v>5.5</v>
      </c>
      <c r="L38" s="26">
        <v>5.5</v>
      </c>
      <c r="M38" s="116">
        <f t="shared" si="7"/>
        <v>5.5</v>
      </c>
      <c r="N38" s="237" t="s">
        <v>134</v>
      </c>
      <c r="O38" s="258">
        <v>6</v>
      </c>
      <c r="P38" s="53">
        <v>6.5</v>
      </c>
      <c r="Q38" s="19">
        <f t="shared" si="8"/>
        <v>6.25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BG38" s="38"/>
      <c r="BH38" s="38"/>
      <c r="BI38" s="38"/>
      <c r="BJ38" s="38"/>
    </row>
    <row r="39" spans="1:62" ht="12.75">
      <c r="A39" s="177" t="s">
        <v>41</v>
      </c>
      <c r="B39" s="258">
        <v>6.5</v>
      </c>
      <c r="C39" s="26">
        <v>7</v>
      </c>
      <c r="D39" s="116">
        <f t="shared" si="5"/>
        <v>6.75</v>
      </c>
      <c r="E39" s="237" t="s">
        <v>285</v>
      </c>
      <c r="F39" s="258">
        <v>6.5</v>
      </c>
      <c r="G39" s="53">
        <v>6.5</v>
      </c>
      <c r="H39" s="19">
        <f t="shared" si="6"/>
        <v>6.5</v>
      </c>
      <c r="I39" s="593"/>
      <c r="J39" s="177" t="s">
        <v>97</v>
      </c>
      <c r="K39" s="258">
        <f>6.5-0.5</f>
        <v>6</v>
      </c>
      <c r="L39" s="26">
        <f>6.5-0.5</f>
        <v>6</v>
      </c>
      <c r="M39" s="116">
        <f t="shared" si="7"/>
        <v>6</v>
      </c>
      <c r="N39" s="237" t="s">
        <v>136</v>
      </c>
      <c r="O39" s="258">
        <v>6</v>
      </c>
      <c r="P39" s="53">
        <v>6</v>
      </c>
      <c r="Q39" s="19">
        <f t="shared" si="8"/>
        <v>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BG39" s="38"/>
      <c r="BH39" s="38"/>
      <c r="BI39" s="38"/>
      <c r="BJ39" s="38"/>
    </row>
    <row r="40" spans="1:62" ht="12.75">
      <c r="A40" s="177" t="s">
        <v>42</v>
      </c>
      <c r="B40" s="258">
        <f>7-0.5</f>
        <v>6.5</v>
      </c>
      <c r="C40" s="26">
        <f>7-0.5</f>
        <v>6.5</v>
      </c>
      <c r="D40" s="116">
        <f t="shared" si="5"/>
        <v>6.5</v>
      </c>
      <c r="E40" s="237" t="s">
        <v>194</v>
      </c>
      <c r="F40" s="258">
        <v>5</v>
      </c>
      <c r="G40" s="53">
        <v>5.5</v>
      </c>
      <c r="H40" s="19">
        <f t="shared" si="6"/>
        <v>5.25</v>
      </c>
      <c r="I40" s="593"/>
      <c r="J40" s="177" t="s">
        <v>106</v>
      </c>
      <c r="K40" s="258">
        <f>5-0.5</f>
        <v>4.5</v>
      </c>
      <c r="L40" s="26">
        <f>6-0.5</f>
        <v>5.5</v>
      </c>
      <c r="M40" s="116">
        <f t="shared" si="7"/>
        <v>5</v>
      </c>
      <c r="N40" s="237" t="s">
        <v>530</v>
      </c>
      <c r="O40" s="258">
        <v>6</v>
      </c>
      <c r="P40" s="53">
        <v>6</v>
      </c>
      <c r="Q40" s="19">
        <f t="shared" si="8"/>
        <v>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BG40" s="38"/>
      <c r="BH40" s="38"/>
      <c r="BI40" s="38"/>
      <c r="BJ40" s="38"/>
    </row>
    <row r="41" spans="1:62" ht="12.75">
      <c r="A41" s="177" t="s">
        <v>43</v>
      </c>
      <c r="B41" s="258">
        <f>7.5+2</f>
        <v>9.5</v>
      </c>
      <c r="C41" s="26">
        <f>8+2</f>
        <v>10</v>
      </c>
      <c r="D41" s="116">
        <f t="shared" si="5"/>
        <v>9.75</v>
      </c>
      <c r="E41" s="237" t="s">
        <v>195</v>
      </c>
      <c r="F41" s="258">
        <v>6.5</v>
      </c>
      <c r="G41" s="53">
        <v>5</v>
      </c>
      <c r="H41" s="19">
        <f t="shared" si="6"/>
        <v>5.75</v>
      </c>
      <c r="I41" s="593"/>
      <c r="J41" s="177" t="s">
        <v>275</v>
      </c>
      <c r="K41" s="258">
        <v>5.5</v>
      </c>
      <c r="L41" s="26">
        <v>6</v>
      </c>
      <c r="M41" s="116">
        <f t="shared" si="7"/>
        <v>5.75</v>
      </c>
      <c r="N41" s="237" t="s">
        <v>145</v>
      </c>
      <c r="O41" s="258">
        <f>6.5-0.5</f>
        <v>6</v>
      </c>
      <c r="P41" s="53">
        <f>6.5-0.5</f>
        <v>6</v>
      </c>
      <c r="Q41" s="19">
        <f t="shared" si="8"/>
        <v>6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BG41" s="38"/>
      <c r="BH41" s="38"/>
      <c r="BI41" s="38"/>
      <c r="BJ41" s="38"/>
    </row>
    <row r="42" spans="1:62" ht="12.75">
      <c r="A42" s="177" t="s">
        <v>44</v>
      </c>
      <c r="B42" s="258">
        <f>7+3</f>
        <v>10</v>
      </c>
      <c r="C42" s="26">
        <f>7.5+3</f>
        <v>10.5</v>
      </c>
      <c r="D42" s="116">
        <f t="shared" si="5"/>
        <v>10.25</v>
      </c>
      <c r="E42" s="237" t="s">
        <v>437</v>
      </c>
      <c r="F42" s="258">
        <v>6</v>
      </c>
      <c r="G42" s="53">
        <v>5.5</v>
      </c>
      <c r="H42" s="19">
        <f t="shared" si="6"/>
        <v>5.75</v>
      </c>
      <c r="I42" s="593"/>
      <c r="J42" s="177" t="s">
        <v>104</v>
      </c>
      <c r="K42" s="258">
        <v>5.5</v>
      </c>
      <c r="L42" s="26">
        <v>5.5</v>
      </c>
      <c r="M42" s="116">
        <f t="shared" si="7"/>
        <v>5.5</v>
      </c>
      <c r="N42" s="237" t="s">
        <v>139</v>
      </c>
      <c r="O42" s="258">
        <v>6</v>
      </c>
      <c r="P42" s="53">
        <v>6</v>
      </c>
      <c r="Q42" s="19">
        <f t="shared" si="8"/>
        <v>6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BG42" s="38"/>
      <c r="BH42" s="38"/>
      <c r="BI42" s="38"/>
      <c r="BJ42" s="38"/>
    </row>
    <row r="43" spans="1:62" ht="12.75">
      <c r="A43" s="177" t="s">
        <v>45</v>
      </c>
      <c r="B43" s="258">
        <f>6.5-0.5</f>
        <v>6</v>
      </c>
      <c r="C43" s="26">
        <f>7-0.5</f>
        <v>6.5</v>
      </c>
      <c r="D43" s="116">
        <f t="shared" si="5"/>
        <v>6.25</v>
      </c>
      <c r="E43" s="237" t="s">
        <v>197</v>
      </c>
      <c r="F43" s="258">
        <f>5.5-0.5</f>
        <v>5</v>
      </c>
      <c r="G43" s="53">
        <f>6.5-0.5</f>
        <v>6</v>
      </c>
      <c r="H43" s="19">
        <f t="shared" si="6"/>
        <v>5.5</v>
      </c>
      <c r="I43" s="593"/>
      <c r="J43" s="177" t="s">
        <v>102</v>
      </c>
      <c r="K43" s="258">
        <v>5</v>
      </c>
      <c r="L43" s="26">
        <v>5</v>
      </c>
      <c r="M43" s="116">
        <f t="shared" si="7"/>
        <v>5</v>
      </c>
      <c r="N43" s="237" t="s">
        <v>266</v>
      </c>
      <c r="O43" s="258">
        <f>7.5+3</f>
        <v>10.5</v>
      </c>
      <c r="P43" s="53">
        <f>7.5+3</f>
        <v>10.5</v>
      </c>
      <c r="Q43" s="19">
        <f t="shared" si="8"/>
        <v>10.5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BG43" s="38"/>
      <c r="BH43" s="38"/>
      <c r="BI43" s="38"/>
      <c r="BJ43" s="38"/>
    </row>
    <row r="44" spans="1:62" ht="13.5" thickBot="1">
      <c r="A44" s="179" t="s">
        <v>46</v>
      </c>
      <c r="B44" s="259">
        <v>7</v>
      </c>
      <c r="C44" s="95">
        <v>7</v>
      </c>
      <c r="D44" s="117">
        <f t="shared" si="5"/>
        <v>7</v>
      </c>
      <c r="E44" s="238" t="s">
        <v>198</v>
      </c>
      <c r="F44" s="259">
        <f>7.5+3+3</f>
        <v>13.5</v>
      </c>
      <c r="G44" s="96">
        <f>8+3+3</f>
        <v>14</v>
      </c>
      <c r="H44" s="65">
        <f t="shared" si="6"/>
        <v>13.75</v>
      </c>
      <c r="I44" s="593"/>
      <c r="J44" s="179" t="s">
        <v>101</v>
      </c>
      <c r="K44" s="259">
        <f>7+3</f>
        <v>10</v>
      </c>
      <c r="L44" s="95">
        <f>7+3</f>
        <v>10</v>
      </c>
      <c r="M44" s="117">
        <f t="shared" si="7"/>
        <v>10</v>
      </c>
      <c r="N44" s="238" t="s">
        <v>142</v>
      </c>
      <c r="O44" s="259">
        <f>6.5+2</f>
        <v>8.5</v>
      </c>
      <c r="P44" s="96">
        <f>6.5+2</f>
        <v>8.5</v>
      </c>
      <c r="Q44" s="65">
        <f t="shared" si="8"/>
        <v>8.5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BG44" s="38"/>
      <c r="BH44" s="38"/>
      <c r="BI44" s="38"/>
      <c r="BJ44" s="38"/>
    </row>
    <row r="45" spans="1:62" ht="13.5" thickBot="1">
      <c r="A45" s="181"/>
      <c r="B45" s="260"/>
      <c r="C45" s="95"/>
      <c r="D45" s="16"/>
      <c r="E45" s="239"/>
      <c r="F45" s="24"/>
      <c r="G45" s="26"/>
      <c r="H45" s="52"/>
      <c r="I45" s="536"/>
      <c r="J45" s="181"/>
      <c r="K45" s="260"/>
      <c r="L45" s="95"/>
      <c r="M45" s="16"/>
      <c r="N45" s="239"/>
      <c r="O45" s="24"/>
      <c r="P45" s="26"/>
      <c r="Q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BG45" s="38"/>
      <c r="BH45" s="38"/>
      <c r="BI45" s="38"/>
      <c r="BJ45" s="38"/>
    </row>
    <row r="46" spans="1:62" ht="12.75">
      <c r="A46" s="182" t="s">
        <v>208</v>
      </c>
      <c r="B46" s="261">
        <f>6+1</f>
        <v>7</v>
      </c>
      <c r="C46" s="729">
        <f>6+1</f>
        <v>7</v>
      </c>
      <c r="D46" s="121">
        <f>(B46+C46)/2</f>
        <v>7</v>
      </c>
      <c r="E46" s="240" t="s">
        <v>199</v>
      </c>
      <c r="F46" s="261">
        <f>6-1</f>
        <v>5</v>
      </c>
      <c r="G46" s="264">
        <f>6-1</f>
        <v>5</v>
      </c>
      <c r="H46" s="121">
        <f aca="true" t="shared" si="9" ref="H46:H52">(F46+G46)/2</f>
        <v>5</v>
      </c>
      <c r="I46" s="739"/>
      <c r="J46" s="182" t="s">
        <v>103</v>
      </c>
      <c r="K46" s="261">
        <f>5.5-1</f>
        <v>4.5</v>
      </c>
      <c r="L46" s="729">
        <f>6.5-1</f>
        <v>5.5</v>
      </c>
      <c r="M46" s="121">
        <f>(K46+L46)/2</f>
        <v>5</v>
      </c>
      <c r="N46" s="240" t="s">
        <v>141</v>
      </c>
      <c r="O46" s="261" t="s">
        <v>226</v>
      </c>
      <c r="P46" s="264" t="s">
        <v>226</v>
      </c>
      <c r="Q46" s="120" t="s">
        <v>226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BG46" s="38"/>
      <c r="BH46" s="38"/>
      <c r="BI46" s="38"/>
      <c r="BJ46" s="38"/>
    </row>
    <row r="47" spans="1:62" ht="12.75">
      <c r="A47" s="184" t="s">
        <v>100</v>
      </c>
      <c r="B47" s="262">
        <f>7+3</f>
        <v>10</v>
      </c>
      <c r="C47" s="24">
        <f>6.5+3</f>
        <v>9.5</v>
      </c>
      <c r="D47" s="122">
        <f aca="true" t="shared" si="10" ref="D47:D52">(B47+C47)/2</f>
        <v>9.75</v>
      </c>
      <c r="E47" s="241" t="s">
        <v>203</v>
      </c>
      <c r="F47" s="262" t="s">
        <v>228</v>
      </c>
      <c r="G47" s="59" t="s">
        <v>228</v>
      </c>
      <c r="H47" s="122" t="s">
        <v>228</v>
      </c>
      <c r="I47" s="739"/>
      <c r="J47" s="184" t="s">
        <v>276</v>
      </c>
      <c r="K47" s="262">
        <v>5.5</v>
      </c>
      <c r="L47" s="24">
        <v>6</v>
      </c>
      <c r="M47" s="122">
        <f>(K47+L47)/2</f>
        <v>5.75</v>
      </c>
      <c r="N47" s="241" t="s">
        <v>140</v>
      </c>
      <c r="O47" s="262">
        <f>6.5+3</f>
        <v>9.5</v>
      </c>
      <c r="P47" s="59">
        <f>7+3</f>
        <v>10</v>
      </c>
      <c r="Q47" s="52">
        <f>(O47+P47)/2</f>
        <v>9.75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BG47" s="38"/>
      <c r="BH47" s="38"/>
      <c r="BI47" s="38"/>
      <c r="BJ47" s="38"/>
    </row>
    <row r="48" spans="1:62" ht="12.75">
      <c r="A48" s="184" t="s">
        <v>49</v>
      </c>
      <c r="B48" s="262">
        <v>5.5</v>
      </c>
      <c r="C48" s="24">
        <v>5.5</v>
      </c>
      <c r="D48" s="122">
        <f t="shared" si="10"/>
        <v>5.5</v>
      </c>
      <c r="E48" s="241" t="s">
        <v>286</v>
      </c>
      <c r="F48" s="262" t="s">
        <v>226</v>
      </c>
      <c r="G48" s="59" t="s">
        <v>226</v>
      </c>
      <c r="H48" s="122" t="s">
        <v>226</v>
      </c>
      <c r="I48" s="739"/>
      <c r="J48" s="184" t="s">
        <v>475</v>
      </c>
      <c r="K48" s="262">
        <v>6</v>
      </c>
      <c r="L48" s="24">
        <v>5.5</v>
      </c>
      <c r="M48" s="122">
        <f>(K48+L48)/2</f>
        <v>5.75</v>
      </c>
      <c r="N48" s="241" t="s">
        <v>394</v>
      </c>
      <c r="O48" s="262">
        <v>6</v>
      </c>
      <c r="P48" s="59">
        <v>5.5</v>
      </c>
      <c r="Q48" s="52">
        <f>(O48+P48)/2</f>
        <v>5.75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BG48" s="38"/>
      <c r="BH48" s="38"/>
      <c r="BI48" s="38"/>
      <c r="BJ48" s="38"/>
    </row>
    <row r="49" spans="1:62" ht="12.75">
      <c r="A49" s="184" t="s">
        <v>435</v>
      </c>
      <c r="B49" s="262">
        <v>6.5</v>
      </c>
      <c r="C49" s="24">
        <v>6</v>
      </c>
      <c r="D49" s="122">
        <f t="shared" si="10"/>
        <v>6.25</v>
      </c>
      <c r="E49" s="241" t="s">
        <v>212</v>
      </c>
      <c r="F49" s="262">
        <f>5-0.5</f>
        <v>4.5</v>
      </c>
      <c r="G49" s="59">
        <f>6.5-0.5</f>
        <v>6</v>
      </c>
      <c r="H49" s="122">
        <f t="shared" si="9"/>
        <v>5.25</v>
      </c>
      <c r="I49" s="739"/>
      <c r="J49" s="184" t="s">
        <v>476</v>
      </c>
      <c r="K49" s="262">
        <v>6.5</v>
      </c>
      <c r="L49" s="24">
        <v>6.5</v>
      </c>
      <c r="M49" s="122">
        <f>(K49+L49)/2</f>
        <v>6.5</v>
      </c>
      <c r="N49" s="241" t="s">
        <v>144</v>
      </c>
      <c r="O49" s="262">
        <v>5</v>
      </c>
      <c r="P49" s="59">
        <v>5.5</v>
      </c>
      <c r="Q49" s="52">
        <f>(O49+P49)/2</f>
        <v>5.25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BG49" s="38"/>
      <c r="BH49" s="38"/>
      <c r="BI49" s="38"/>
      <c r="BJ49" s="38"/>
    </row>
    <row r="50" spans="1:62" ht="12.75">
      <c r="A50" s="184" t="s">
        <v>40</v>
      </c>
      <c r="B50" s="262">
        <v>5</v>
      </c>
      <c r="C50" s="24">
        <v>5</v>
      </c>
      <c r="D50" s="122">
        <f t="shared" si="10"/>
        <v>5</v>
      </c>
      <c r="E50" s="241" t="s">
        <v>380</v>
      </c>
      <c r="F50" s="262" t="s">
        <v>228</v>
      </c>
      <c r="G50" s="59" t="s">
        <v>228</v>
      </c>
      <c r="H50" s="122" t="s">
        <v>228</v>
      </c>
      <c r="I50" s="739"/>
      <c r="J50" s="184" t="s">
        <v>458</v>
      </c>
      <c r="K50" s="262" t="s">
        <v>226</v>
      </c>
      <c r="L50" s="24" t="s">
        <v>226</v>
      </c>
      <c r="M50" s="122" t="s">
        <v>226</v>
      </c>
      <c r="N50" s="241" t="s">
        <v>395</v>
      </c>
      <c r="O50" s="262">
        <v>5</v>
      </c>
      <c r="P50" s="59">
        <v>6</v>
      </c>
      <c r="Q50" s="52">
        <f>(O50+P50)/2</f>
        <v>5.5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BG50" s="38"/>
      <c r="BH50" s="38"/>
      <c r="BI50" s="38"/>
      <c r="BJ50" s="38"/>
    </row>
    <row r="51" spans="1:62" ht="12.75">
      <c r="A51" s="184" t="s">
        <v>371</v>
      </c>
      <c r="B51" s="262">
        <f>4.5-1.5</f>
        <v>3</v>
      </c>
      <c r="C51" s="24">
        <f>5-1.5</f>
        <v>3.5</v>
      </c>
      <c r="D51" s="122">
        <f t="shared" si="10"/>
        <v>3.25</v>
      </c>
      <c r="E51" s="241" t="s">
        <v>439</v>
      </c>
      <c r="F51" s="262">
        <v>6</v>
      </c>
      <c r="G51" s="59">
        <v>6.5</v>
      </c>
      <c r="H51" s="122">
        <f t="shared" si="9"/>
        <v>6.25</v>
      </c>
      <c r="I51" s="739"/>
      <c r="J51" s="184" t="s">
        <v>431</v>
      </c>
      <c r="K51" s="262">
        <v>6.5</v>
      </c>
      <c r="L51" s="24">
        <v>6.5</v>
      </c>
      <c r="M51" s="122">
        <f>(K51+L51)/2</f>
        <v>6.5</v>
      </c>
      <c r="N51" s="237" t="s">
        <v>331</v>
      </c>
      <c r="O51" s="258">
        <v>6.5</v>
      </c>
      <c r="P51" s="53">
        <v>6</v>
      </c>
      <c r="Q51" s="19">
        <f>(O51+P51)/2</f>
        <v>6.25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BG51" s="38"/>
      <c r="BH51" s="38"/>
      <c r="BI51" s="38"/>
      <c r="BJ51" s="38"/>
    </row>
    <row r="52" spans="1:62" ht="13.5" thickBot="1">
      <c r="A52" s="186" t="s">
        <v>456</v>
      </c>
      <c r="B52" s="263">
        <v>6</v>
      </c>
      <c r="C52" s="260">
        <v>6</v>
      </c>
      <c r="D52" s="364">
        <f t="shared" si="10"/>
        <v>6</v>
      </c>
      <c r="E52" s="242" t="s">
        <v>50</v>
      </c>
      <c r="F52" s="263">
        <v>5</v>
      </c>
      <c r="G52" s="265">
        <v>5</v>
      </c>
      <c r="H52" s="364">
        <f t="shared" si="9"/>
        <v>5</v>
      </c>
      <c r="I52" s="739"/>
      <c r="J52" s="186" t="s">
        <v>93</v>
      </c>
      <c r="K52" s="263" t="s">
        <v>226</v>
      </c>
      <c r="L52" s="260" t="s">
        <v>226</v>
      </c>
      <c r="M52" s="364" t="s">
        <v>226</v>
      </c>
      <c r="N52" s="242" t="s">
        <v>87</v>
      </c>
      <c r="O52" s="263" t="s">
        <v>226</v>
      </c>
      <c r="P52" s="265" t="s">
        <v>226</v>
      </c>
      <c r="Q52" s="124" t="s">
        <v>226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BG52" s="38"/>
      <c r="BH52" s="38"/>
      <c r="BI52" s="38"/>
      <c r="BJ52" s="38"/>
    </row>
    <row r="53" spans="1:62" ht="13.5" thickBot="1">
      <c r="A53" s="179" t="s">
        <v>474</v>
      </c>
      <c r="B53" s="259">
        <v>1</v>
      </c>
      <c r="C53" s="96">
        <v>1</v>
      </c>
      <c r="D53" s="101">
        <f>(B53+C53)/2</f>
        <v>1</v>
      </c>
      <c r="E53" s="238" t="s">
        <v>206</v>
      </c>
      <c r="F53" s="259">
        <v>0</v>
      </c>
      <c r="G53" s="96">
        <v>-0.5</v>
      </c>
      <c r="H53" s="117">
        <f>(F53+G53)/2</f>
        <v>-0.25</v>
      </c>
      <c r="I53" s="533"/>
      <c r="J53" s="179" t="s">
        <v>409</v>
      </c>
      <c r="K53" s="259">
        <v>1</v>
      </c>
      <c r="L53" s="96">
        <v>1</v>
      </c>
      <c r="M53" s="101">
        <f>(K53+L53)/2</f>
        <v>1</v>
      </c>
      <c r="N53" s="238" t="s">
        <v>166</v>
      </c>
      <c r="O53" s="259">
        <v>0</v>
      </c>
      <c r="P53" s="96">
        <v>0</v>
      </c>
      <c r="Q53" s="117">
        <f>(O53+P53)/2</f>
        <v>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BG53" s="38"/>
      <c r="BH53" s="38"/>
      <c r="BI53" s="38"/>
      <c r="BJ53" s="38"/>
    </row>
    <row r="54" spans="1:62" ht="12.75">
      <c r="A54" s="139"/>
      <c r="B54" s="84"/>
      <c r="C54" s="140"/>
      <c r="D54" s="84"/>
      <c r="E54" s="139"/>
      <c r="F54" s="84"/>
      <c r="G54" s="140"/>
      <c r="H54" s="275"/>
      <c r="I54" s="535"/>
      <c r="J54" s="139"/>
      <c r="K54" s="84"/>
      <c r="L54" s="140"/>
      <c r="M54" s="84"/>
      <c r="N54" s="139"/>
      <c r="O54" s="84"/>
      <c r="P54" s="140"/>
      <c r="Q54" s="275"/>
      <c r="R54" s="22"/>
      <c r="S54" s="22"/>
      <c r="T54" s="22"/>
      <c r="U54" s="22"/>
      <c r="V54" s="22"/>
      <c r="W54" s="22"/>
      <c r="X54" s="22"/>
      <c r="Y54" s="22"/>
      <c r="Z54" s="22"/>
      <c r="AA54" s="22"/>
      <c r="BG54" s="38"/>
      <c r="BH54" s="38"/>
      <c r="BI54" s="38"/>
      <c r="BJ54" s="38"/>
    </row>
    <row r="55" spans="1:62" ht="12.75">
      <c r="A55" s="141"/>
      <c r="B55" s="758">
        <f>D33+B34+B35+B36+B37+B38+B39+B40+B41+B42+B43+B44+B53</f>
        <v>76.5</v>
      </c>
      <c r="C55" s="758">
        <f>D33+C34+C35+C36+C37+C38+C39+C40+C41+C42+C43+C44+C53</f>
        <v>78.5</v>
      </c>
      <c r="D55" s="757">
        <f>D33+D34+D35+D36+D37+D38+D39+D40+D41+D42+D43+D44+D53</f>
        <v>77.5</v>
      </c>
      <c r="E55" s="141"/>
      <c r="F55" s="415">
        <f>H33+F34+F35+F36+F37+F38+F39+F40+F41+F42+F43+F44+F53</f>
        <v>71.5</v>
      </c>
      <c r="G55" s="415">
        <f>H33+G34+G35+G36+G37+G38+G39+G40+G41+G42+G43+G44+G53</f>
        <v>71.5</v>
      </c>
      <c r="H55" s="443">
        <f>H33+H34+H35+H36+H37+H38+H39+H40+H41+H42+H43+H44+H53</f>
        <v>71.5</v>
      </c>
      <c r="I55" s="534"/>
      <c r="J55" s="141"/>
      <c r="K55" s="706">
        <f>M33+K34+K35+K36+K37+K38+K39+K40+K41+K42+K43+K44+K53</f>
        <v>71.5</v>
      </c>
      <c r="L55" s="643">
        <f>M33+L34+L35+L36+L37+L38+L39+L40+L41+L42+L43+L44+L53</f>
        <v>73</v>
      </c>
      <c r="M55" s="759">
        <f>M33+M34+M35+M36+M37+M38+M39+M40+M41+M42+M43+M44+M53</f>
        <v>72.25</v>
      </c>
      <c r="N55" s="141"/>
      <c r="O55" s="378">
        <f>Q33+O34+O51+O36+O37+O38+O39+O40+O41+O42+O43+O44+O53</f>
        <v>74</v>
      </c>
      <c r="P55" s="378">
        <f>Q33+P34+P51+P36+P37+P38+P39+P40+P41+P42+P43+P44+P53</f>
        <v>74</v>
      </c>
      <c r="Q55" s="291">
        <f>Q33+Q34+Q51+Q36+Q37+Q38+Q39+Q40+Q41+Q42+Q43+Q44+Q53</f>
        <v>74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BG55" s="38"/>
      <c r="BH55" s="38"/>
      <c r="BI55" s="38"/>
      <c r="BJ55" s="38"/>
    </row>
    <row r="56" spans="1:62" ht="13.5" thickBot="1">
      <c r="A56" s="713"/>
      <c r="B56" s="40"/>
      <c r="C56" s="40"/>
      <c r="D56" s="40"/>
      <c r="E56" s="713"/>
      <c r="F56" s="40"/>
      <c r="G56" s="40"/>
      <c r="H56" s="18"/>
      <c r="I56" s="533"/>
      <c r="J56" s="713"/>
      <c r="K56" s="40"/>
      <c r="L56" s="40"/>
      <c r="M56" s="40"/>
      <c r="N56" s="713"/>
      <c r="O56" s="40"/>
      <c r="P56" s="40"/>
      <c r="Q56" s="19"/>
      <c r="R56" s="22"/>
      <c r="S56" s="22"/>
      <c r="T56" s="22"/>
      <c r="U56" s="22"/>
      <c r="V56" s="22"/>
      <c r="W56" s="22"/>
      <c r="X56" s="22"/>
      <c r="Y56" s="22"/>
      <c r="Z56" s="22"/>
      <c r="AA56" s="22"/>
      <c r="BG56" s="38"/>
      <c r="BH56" s="38"/>
      <c r="BI56" s="38"/>
      <c r="BJ56" s="38"/>
    </row>
    <row r="57" spans="1:62" ht="18.75" thickBot="1">
      <c r="A57" s="653"/>
      <c r="B57" s="714"/>
      <c r="C57" s="714"/>
      <c r="D57" s="297">
        <v>3</v>
      </c>
      <c r="E57" s="649"/>
      <c r="F57" s="715"/>
      <c r="G57" s="715"/>
      <c r="H57" s="712">
        <v>2</v>
      </c>
      <c r="I57" s="532"/>
      <c r="J57" s="642"/>
      <c r="K57" s="728"/>
      <c r="L57" s="728"/>
      <c r="M57" s="169">
        <v>2</v>
      </c>
      <c r="N57" s="654"/>
      <c r="O57" s="716"/>
      <c r="P57" s="716"/>
      <c r="Q57" s="711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BG57" s="38"/>
      <c r="BH57" s="38"/>
      <c r="BI57" s="38"/>
      <c r="BJ57" s="38"/>
    </row>
    <row r="58" spans="1:62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BG58" s="38"/>
      <c r="BH58" s="38"/>
      <c r="BI58" s="38"/>
      <c r="BJ58" s="38"/>
    </row>
    <row r="59" spans="1:62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BG59" s="38"/>
      <c r="BH59" s="38"/>
      <c r="BI59" s="38"/>
      <c r="BJ59" s="38"/>
    </row>
    <row r="60" spans="1:62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BG60" s="38"/>
      <c r="BH60" s="38"/>
      <c r="BI60" s="38"/>
      <c r="BJ60" s="38"/>
    </row>
    <row r="61" spans="1:62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BG61" s="38"/>
      <c r="BH61" s="38"/>
      <c r="BI61" s="38"/>
      <c r="BJ61" s="38"/>
    </row>
    <row r="62" spans="1:62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BG62" s="38"/>
      <c r="BH62" s="38"/>
      <c r="BI62" s="38"/>
      <c r="BJ62" s="38"/>
    </row>
    <row r="63" spans="1:62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BG63" s="38"/>
      <c r="BH63" s="38"/>
      <c r="BI63" s="38"/>
      <c r="BJ63" s="38"/>
    </row>
    <row r="64" spans="1:62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BG64" s="38"/>
      <c r="BH64" s="38"/>
      <c r="BI64" s="38"/>
      <c r="BJ64" s="38"/>
    </row>
    <row r="65" spans="1:62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BG65" s="38"/>
      <c r="BH65" s="38"/>
      <c r="BI65" s="38"/>
      <c r="BJ65" s="38"/>
    </row>
    <row r="66" spans="1:62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BG66" s="38"/>
      <c r="BH66" s="38"/>
      <c r="BI66" s="38"/>
      <c r="BJ66" s="38"/>
    </row>
    <row r="67" spans="1:62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BG67" s="38"/>
      <c r="BH67" s="38"/>
      <c r="BI67" s="38"/>
      <c r="BJ67" s="38"/>
    </row>
    <row r="68" spans="1:62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BG68" s="38"/>
      <c r="BH68" s="38"/>
      <c r="BI68" s="38"/>
      <c r="BJ68" s="38"/>
    </row>
    <row r="69" spans="1:62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BG69" s="38"/>
      <c r="BH69" s="38"/>
      <c r="BI69" s="38"/>
      <c r="BJ69" s="38"/>
    </row>
    <row r="70" spans="1:62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BG70" s="38"/>
      <c r="BH70" s="38"/>
      <c r="BI70" s="38"/>
      <c r="BJ70" s="38"/>
    </row>
    <row r="71" spans="1:62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BG71" s="38"/>
      <c r="BH71" s="38"/>
      <c r="BI71" s="38"/>
      <c r="BJ71" s="38"/>
    </row>
    <row r="72" spans="1:62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BG72" s="38"/>
      <c r="BH72" s="38"/>
      <c r="BI72" s="38"/>
      <c r="BJ72" s="38"/>
    </row>
    <row r="73" spans="1:62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BG73" s="38"/>
      <c r="BH73" s="38"/>
      <c r="BI73" s="38"/>
      <c r="BJ73" s="38"/>
    </row>
    <row r="74" spans="1:62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BG74" s="38"/>
      <c r="BH74" s="38"/>
      <c r="BI74" s="38"/>
      <c r="BJ74" s="38"/>
    </row>
    <row r="75" spans="1:62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BG75" s="38"/>
      <c r="BH75" s="38"/>
      <c r="BI75" s="38"/>
      <c r="BJ75" s="38"/>
    </row>
    <row r="76" spans="1:62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BG76" s="38"/>
      <c r="BH76" s="38"/>
      <c r="BI76" s="38"/>
      <c r="BJ76" s="38"/>
    </row>
    <row r="77" spans="1:62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BG77" s="38"/>
      <c r="BH77" s="38"/>
      <c r="BI77" s="38"/>
      <c r="BJ77" s="38"/>
    </row>
    <row r="78" spans="1:62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BG78" s="38"/>
      <c r="BH78" s="38"/>
      <c r="BI78" s="38"/>
      <c r="BJ78" s="38"/>
    </row>
    <row r="79" spans="1:62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BG79" s="38"/>
      <c r="BH79" s="38"/>
      <c r="BI79" s="38"/>
      <c r="BJ79" s="38"/>
    </row>
    <row r="80" spans="1:62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BG80" s="38"/>
      <c r="BH80" s="38"/>
      <c r="BI80" s="38"/>
      <c r="BJ80" s="38"/>
    </row>
    <row r="81" spans="1:62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BG81" s="38"/>
      <c r="BH81" s="38"/>
      <c r="BI81" s="38"/>
      <c r="BJ81" s="38"/>
    </row>
    <row r="82" spans="1:62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BG82" s="38"/>
      <c r="BH82" s="38"/>
      <c r="BI82" s="38"/>
      <c r="BJ82" s="38"/>
    </row>
    <row r="83" spans="1:62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BG83" s="38"/>
      <c r="BH83" s="38"/>
      <c r="BI83" s="38"/>
      <c r="BJ83" s="38"/>
    </row>
    <row r="84" spans="1:62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BG84" s="38"/>
      <c r="BH84" s="38"/>
      <c r="BI84" s="38"/>
      <c r="BJ84" s="38"/>
    </row>
    <row r="85" spans="1:62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BG85" s="38"/>
      <c r="BH85" s="38"/>
      <c r="BI85" s="38"/>
      <c r="BJ85" s="38"/>
    </row>
    <row r="86" spans="1:62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BG86" s="38"/>
      <c r="BH86" s="38"/>
      <c r="BI86" s="38"/>
      <c r="BJ86" s="38"/>
    </row>
    <row r="87" spans="1:62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BG87" s="38"/>
      <c r="BH87" s="38"/>
      <c r="BI87" s="38"/>
      <c r="BJ87" s="38"/>
    </row>
    <row r="88" spans="1:62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BG88" s="38"/>
      <c r="BH88" s="38"/>
      <c r="BI88" s="38"/>
      <c r="BJ88" s="38"/>
    </row>
    <row r="89" spans="1:62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BG89" s="38"/>
      <c r="BH89" s="38"/>
      <c r="BI89" s="38"/>
      <c r="BJ89" s="38"/>
    </row>
    <row r="90" spans="1:62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BG90" s="38"/>
      <c r="BH90" s="38"/>
      <c r="BI90" s="38"/>
      <c r="BJ90" s="38"/>
    </row>
    <row r="91" spans="1:62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BG91" s="38"/>
      <c r="BH91" s="38"/>
      <c r="BI91" s="38"/>
      <c r="BJ91" s="38"/>
    </row>
    <row r="92" spans="1:62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BG92" s="38"/>
      <c r="BH92" s="38"/>
      <c r="BI92" s="38"/>
      <c r="BJ92" s="38"/>
    </row>
    <row r="93" spans="1:62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BG93" s="38"/>
      <c r="BH93" s="38"/>
      <c r="BI93" s="38"/>
      <c r="BJ93" s="38"/>
    </row>
    <row r="94" spans="1:62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BG94" s="38"/>
      <c r="BH94" s="38"/>
      <c r="BI94" s="38"/>
      <c r="BJ94" s="38"/>
    </row>
    <row r="95" spans="1:62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BG95" s="38"/>
      <c r="BH95" s="38"/>
      <c r="BI95" s="38"/>
      <c r="BJ95" s="38"/>
    </row>
    <row r="96" spans="1:62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BG96" s="38"/>
      <c r="BH96" s="38"/>
      <c r="BI96" s="38"/>
      <c r="BJ96" s="38"/>
    </row>
    <row r="97" spans="1:62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BG97" s="38"/>
      <c r="BH97" s="38"/>
      <c r="BI97" s="38"/>
      <c r="BJ97" s="38"/>
    </row>
    <row r="98" spans="1:62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BG98" s="38"/>
      <c r="BH98" s="38"/>
      <c r="BI98" s="38"/>
      <c r="BJ98" s="38"/>
    </row>
    <row r="99" spans="1:62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BG99" s="38"/>
      <c r="BH99" s="38"/>
      <c r="BI99" s="38"/>
      <c r="BJ99" s="38"/>
    </row>
    <row r="100" spans="1:62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BG100" s="38"/>
      <c r="BH100" s="38"/>
      <c r="BI100" s="38"/>
      <c r="BJ100" s="38"/>
    </row>
    <row r="101" spans="1:62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BG101" s="38"/>
      <c r="BH101" s="38"/>
      <c r="BI101" s="38"/>
      <c r="BJ101" s="38"/>
    </row>
    <row r="102" spans="1:62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BG102" s="38"/>
      <c r="BH102" s="38"/>
      <c r="BI102" s="38"/>
      <c r="BJ102" s="38"/>
    </row>
    <row r="103" spans="1:62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BG103" s="38"/>
      <c r="BH103" s="38"/>
      <c r="BI103" s="38"/>
      <c r="BJ103" s="38"/>
    </row>
    <row r="104" spans="1:62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BG104" s="38"/>
      <c r="BH104" s="38"/>
      <c r="BI104" s="38"/>
      <c r="BJ104" s="38"/>
    </row>
    <row r="105" spans="59:62" ht="12.75">
      <c r="BG105" s="38"/>
      <c r="BH105" s="38"/>
      <c r="BI105" s="38"/>
      <c r="BJ105" s="38"/>
    </row>
    <row r="106" spans="59:62" ht="12.75">
      <c r="BG106" s="38"/>
      <c r="BH106" s="38"/>
      <c r="BI106" s="38"/>
      <c r="BJ106" s="38"/>
    </row>
    <row r="107" spans="59:62" ht="12.75">
      <c r="BG107" s="38"/>
      <c r="BH107" s="38"/>
      <c r="BI107" s="38"/>
      <c r="BJ107" s="38"/>
    </row>
    <row r="108" spans="59:62" ht="12.75">
      <c r="BG108" s="38"/>
      <c r="BH108" s="38"/>
      <c r="BI108" s="38"/>
      <c r="BJ108" s="38"/>
    </row>
    <row r="109" spans="59:62" ht="12.75">
      <c r="BG109" s="38"/>
      <c r="BH109" s="38"/>
      <c r="BI109" s="38"/>
      <c r="BJ109" s="38"/>
    </row>
    <row r="110" spans="59:62" ht="12.75">
      <c r="BG110" s="38"/>
      <c r="BH110" s="38"/>
      <c r="BI110" s="38"/>
      <c r="BJ110" s="38"/>
    </row>
    <row r="111" spans="59:62" ht="12.75">
      <c r="BG111" s="38"/>
      <c r="BH111" s="38"/>
      <c r="BI111" s="38"/>
      <c r="BJ111" s="38"/>
    </row>
    <row r="112" spans="59:62" ht="12.75">
      <c r="BG112" s="38"/>
      <c r="BH112" s="38"/>
      <c r="BI112" s="38"/>
      <c r="BJ112" s="38"/>
    </row>
    <row r="113" spans="59:62" ht="12.75">
      <c r="BG113" s="38"/>
      <c r="BH113" s="38"/>
      <c r="BI113" s="38"/>
      <c r="BJ113" s="38"/>
    </row>
    <row r="114" spans="59:62" ht="12.75">
      <c r="BG114" s="38"/>
      <c r="BH114" s="38"/>
      <c r="BI114" s="38"/>
      <c r="BJ114" s="38"/>
    </row>
    <row r="115" spans="59:62" ht="12.75">
      <c r="BG115" s="38"/>
      <c r="BH115" s="38"/>
      <c r="BI115" s="38"/>
      <c r="BJ115" s="38"/>
    </row>
    <row r="116" spans="59:62" ht="12.75">
      <c r="BG116" s="38"/>
      <c r="BH116" s="38"/>
      <c r="BI116" s="38"/>
      <c r="BJ116" s="38"/>
    </row>
    <row r="117" spans="59:62" ht="12.75">
      <c r="BG117" s="38"/>
      <c r="BH117" s="38"/>
      <c r="BI117" s="38"/>
      <c r="BJ117" s="38"/>
    </row>
    <row r="118" spans="59:62" ht="12.75">
      <c r="BG118" s="38"/>
      <c r="BH118" s="38"/>
      <c r="BI118" s="38"/>
      <c r="BJ118" s="38"/>
    </row>
    <row r="119" spans="59:62" ht="12.75">
      <c r="BG119" s="38"/>
      <c r="BH119" s="38"/>
      <c r="BI119" s="38"/>
      <c r="BJ119" s="38"/>
    </row>
    <row r="120" spans="59:62" ht="12.75">
      <c r="BG120" s="38"/>
      <c r="BH120" s="38"/>
      <c r="BI120" s="38"/>
      <c r="BJ120" s="38"/>
    </row>
    <row r="121" spans="59:62" ht="12.75">
      <c r="BG121" s="38"/>
      <c r="BH121" s="38"/>
      <c r="BI121" s="38"/>
      <c r="BJ121" s="38"/>
    </row>
    <row r="122" spans="59:62" ht="12.75">
      <c r="BG122" s="38"/>
      <c r="BH122" s="38"/>
      <c r="BI122" s="38"/>
      <c r="BJ122" s="38"/>
    </row>
    <row r="123" spans="59:62" ht="12.75">
      <c r="BG123" s="38"/>
      <c r="BH123" s="38"/>
      <c r="BI123" s="38"/>
      <c r="BJ123" s="38"/>
    </row>
    <row r="124" spans="59:62" ht="12.75">
      <c r="BG124" s="38"/>
      <c r="BH124" s="38"/>
      <c r="BI124" s="38"/>
      <c r="BJ124" s="38"/>
    </row>
    <row r="125" spans="59:62" ht="12.75">
      <c r="BG125" s="38"/>
      <c r="BH125" s="38"/>
      <c r="BI125" s="38"/>
      <c r="BJ125" s="38"/>
    </row>
    <row r="126" spans="59:62" ht="12.75">
      <c r="BG126" s="38"/>
      <c r="BH126" s="38"/>
      <c r="BI126" s="38"/>
      <c r="BJ126" s="38"/>
    </row>
    <row r="127" spans="59:62" ht="12.75">
      <c r="BG127" s="38"/>
      <c r="BH127" s="38"/>
      <c r="BI127" s="38"/>
      <c r="BJ127" s="38"/>
    </row>
    <row r="128" spans="59:62" ht="12.75">
      <c r="BG128" s="38"/>
      <c r="BH128" s="38"/>
      <c r="BI128" s="38"/>
      <c r="BJ128" s="38"/>
    </row>
    <row r="129" spans="59:62" ht="12.75">
      <c r="BG129" s="38"/>
      <c r="BH129" s="38"/>
      <c r="BI129" s="38"/>
      <c r="BJ129" s="38"/>
    </row>
    <row r="130" spans="59:62" ht="12.75">
      <c r="BG130" s="38"/>
      <c r="BH130" s="38"/>
      <c r="BI130" s="38"/>
      <c r="BJ130" s="38"/>
    </row>
    <row r="131" spans="59:62" ht="12.75">
      <c r="BG131" s="38"/>
      <c r="BH131" s="38"/>
      <c r="BI131" s="38"/>
      <c r="BJ131" s="38"/>
    </row>
  </sheetData>
  <mergeCells count="14">
    <mergeCell ref="A31:H31"/>
    <mergeCell ref="J31:Q31"/>
    <mergeCell ref="A32:D32"/>
    <mergeCell ref="E32:H32"/>
    <mergeCell ref="J32:M32"/>
    <mergeCell ref="N32:Q32"/>
    <mergeCell ref="A1:Q1"/>
    <mergeCell ref="A30:Q30"/>
    <mergeCell ref="A3:D3"/>
    <mergeCell ref="E3:H3"/>
    <mergeCell ref="A2:H2"/>
    <mergeCell ref="J2:Q2"/>
    <mergeCell ref="J3:M3"/>
    <mergeCell ref="N3:Q3"/>
  </mergeCells>
  <printOptions/>
  <pageMargins left="1.62" right="1.97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Q98"/>
  <sheetViews>
    <sheetView workbookViewId="0" topLeftCell="A1">
      <selection activeCell="A1" sqref="A1:U1"/>
    </sheetView>
  </sheetViews>
  <sheetFormatPr defaultColWidth="9.140625" defaultRowHeight="12.75"/>
  <cols>
    <col min="1" max="1" width="15.7109375" style="0" customWidth="1"/>
    <col min="2" max="3" width="5.00390625" style="0" bestFit="1" customWidth="1"/>
    <col min="4" max="4" width="5.140625" style="0" customWidth="1"/>
    <col min="5" max="5" width="4.7109375" style="0" customWidth="1"/>
    <col min="6" max="6" width="15.7109375" style="0" customWidth="1"/>
    <col min="7" max="8" width="5.00390625" style="0" bestFit="1" customWidth="1"/>
    <col min="9" max="9" width="5.140625" style="0" bestFit="1" customWidth="1"/>
    <col min="10" max="10" width="4.7109375" style="0" customWidth="1"/>
    <col min="11" max="11" width="1.28515625" style="0" customWidth="1"/>
    <col min="12" max="12" width="15.7109375" style="0" customWidth="1"/>
    <col min="13" max="14" width="4.8515625" style="0" bestFit="1" customWidth="1"/>
    <col min="15" max="15" width="5.00390625" style="0" bestFit="1" customWidth="1"/>
    <col min="16" max="16" width="4.7109375" style="0" customWidth="1"/>
    <col min="17" max="17" width="15.7109375" style="0" customWidth="1"/>
    <col min="18" max="19" width="4.8515625" style="0" bestFit="1" customWidth="1"/>
    <col min="20" max="20" width="5.00390625" style="0" bestFit="1" customWidth="1"/>
    <col min="21" max="21" width="4.7109375" style="0" customWidth="1"/>
    <col min="22" max="22" width="9.140625" style="22" customWidth="1"/>
    <col min="28" max="70" width="9.140625" style="38" customWidth="1"/>
  </cols>
  <sheetData>
    <row r="1" spans="1:47" ht="15" thickBot="1">
      <c r="A1" s="996" t="s">
        <v>543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984"/>
      <c r="T1" s="984"/>
      <c r="U1" s="997"/>
      <c r="V1" s="216"/>
      <c r="W1" s="22"/>
      <c r="X1" s="22"/>
      <c r="Y1" s="22"/>
      <c r="Z1" s="22"/>
      <c r="AA1" s="22"/>
      <c r="AT1" s="498"/>
      <c r="AU1" s="499"/>
    </row>
    <row r="2" spans="1:47" ht="15" thickBot="1">
      <c r="A2" s="932" t="s">
        <v>613</v>
      </c>
      <c r="B2" s="933"/>
      <c r="C2" s="933"/>
      <c r="D2" s="933"/>
      <c r="E2" s="933"/>
      <c r="F2" s="933"/>
      <c r="G2" s="933"/>
      <c r="H2" s="933"/>
      <c r="I2" s="933"/>
      <c r="J2" s="934"/>
      <c r="K2" s="519"/>
      <c r="L2" s="932" t="s">
        <v>614</v>
      </c>
      <c r="M2" s="933"/>
      <c r="N2" s="933"/>
      <c r="O2" s="933"/>
      <c r="P2" s="933"/>
      <c r="Q2" s="933"/>
      <c r="R2" s="933"/>
      <c r="S2" s="933"/>
      <c r="T2" s="933"/>
      <c r="U2" s="934"/>
      <c r="V2" s="4"/>
      <c r="W2" s="22"/>
      <c r="X2" s="22"/>
      <c r="Y2" s="22"/>
      <c r="Z2" s="22"/>
      <c r="AA2" s="22"/>
      <c r="AT2" s="498"/>
      <c r="AU2" s="499"/>
    </row>
    <row r="3" spans="1:47" ht="13.5" thickBot="1">
      <c r="A3" s="907" t="s">
        <v>785</v>
      </c>
      <c r="B3" s="970"/>
      <c r="C3" s="970"/>
      <c r="D3" s="970"/>
      <c r="E3" s="908"/>
      <c r="F3" s="891" t="s">
        <v>352</v>
      </c>
      <c r="G3" s="892"/>
      <c r="H3" s="892"/>
      <c r="I3" s="892"/>
      <c r="J3" s="1001"/>
      <c r="K3" s="546"/>
      <c r="L3" s="1002" t="s">
        <v>364</v>
      </c>
      <c r="M3" s="1003"/>
      <c r="N3" s="1003"/>
      <c r="O3" s="1003"/>
      <c r="P3" s="1004"/>
      <c r="Q3" s="1005" t="s">
        <v>31</v>
      </c>
      <c r="R3" s="1006"/>
      <c r="S3" s="1006"/>
      <c r="T3" s="1006"/>
      <c r="U3" s="1007"/>
      <c r="V3" s="58"/>
      <c r="W3" s="22"/>
      <c r="X3" s="22"/>
      <c r="Y3" s="22"/>
      <c r="Z3" s="22"/>
      <c r="AA3" s="22"/>
      <c r="AQ3" s="500"/>
      <c r="AT3" s="501"/>
      <c r="AU3" s="499"/>
    </row>
    <row r="4" spans="1:47" ht="13.5" thickBot="1">
      <c r="A4" s="655" t="s">
        <v>3</v>
      </c>
      <c r="B4" s="655" t="s">
        <v>20</v>
      </c>
      <c r="C4" s="656" t="s">
        <v>21</v>
      </c>
      <c r="D4" s="788">
        <v>2</v>
      </c>
      <c r="E4" s="789" t="s">
        <v>4</v>
      </c>
      <c r="F4" s="637" t="s">
        <v>3</v>
      </c>
      <c r="G4" s="637" t="s">
        <v>20</v>
      </c>
      <c r="H4" s="635" t="s">
        <v>21</v>
      </c>
      <c r="I4" s="790">
        <v>0</v>
      </c>
      <c r="J4" s="636" t="s">
        <v>4</v>
      </c>
      <c r="K4" s="222"/>
      <c r="L4" s="646" t="s">
        <v>3</v>
      </c>
      <c r="M4" s="646" t="s">
        <v>20</v>
      </c>
      <c r="N4" s="645" t="s">
        <v>21</v>
      </c>
      <c r="O4" s="796">
        <v>2</v>
      </c>
      <c r="P4" s="797" t="s">
        <v>4</v>
      </c>
      <c r="Q4" s="658" t="s">
        <v>3</v>
      </c>
      <c r="R4" s="658" t="s">
        <v>20</v>
      </c>
      <c r="S4" s="659" t="s">
        <v>21</v>
      </c>
      <c r="T4" s="798">
        <v>0</v>
      </c>
      <c r="U4" s="799" t="s">
        <v>4</v>
      </c>
      <c r="V4" s="4"/>
      <c r="W4" s="22"/>
      <c r="X4" s="22"/>
      <c r="Y4" s="22"/>
      <c r="Z4" s="22"/>
      <c r="AA4" s="22"/>
      <c r="AT4" s="503"/>
      <c r="AU4" s="499"/>
    </row>
    <row r="5" spans="1:47" ht="12.75">
      <c r="A5" s="175" t="s">
        <v>654</v>
      </c>
      <c r="B5" s="257" t="s">
        <v>227</v>
      </c>
      <c r="C5" s="152" t="s">
        <v>227</v>
      </c>
      <c r="D5" s="115" t="s">
        <v>227</v>
      </c>
      <c r="E5" s="512" t="s">
        <v>1</v>
      </c>
      <c r="F5" s="150" t="s">
        <v>509</v>
      </c>
      <c r="G5" s="257" t="s">
        <v>227</v>
      </c>
      <c r="H5" s="152" t="s">
        <v>227</v>
      </c>
      <c r="I5" s="115" t="s">
        <v>227</v>
      </c>
      <c r="J5" s="512" t="s">
        <v>1</v>
      </c>
      <c r="K5" s="531"/>
      <c r="L5" s="236" t="s">
        <v>682</v>
      </c>
      <c r="M5" s="257">
        <f>6-1-1-1-0.5</f>
        <v>2.5</v>
      </c>
      <c r="N5" s="152">
        <f>7-1-1-1-0.5</f>
        <v>3.5</v>
      </c>
      <c r="O5" s="115">
        <f>(M5+N5)/2</f>
        <v>3</v>
      </c>
      <c r="P5" s="512" t="s">
        <v>1</v>
      </c>
      <c r="Q5" s="236" t="s">
        <v>629</v>
      </c>
      <c r="R5" s="257">
        <f>6-1-1-1</f>
        <v>3</v>
      </c>
      <c r="S5" s="152">
        <f>6.5-1-1-1</f>
        <v>3.5</v>
      </c>
      <c r="T5" s="115">
        <f>(R5+S5)/2</f>
        <v>3.25</v>
      </c>
      <c r="U5" s="512" t="s">
        <v>1</v>
      </c>
      <c r="V5" s="4"/>
      <c r="W5" s="22"/>
      <c r="X5" s="22"/>
      <c r="Y5" s="22"/>
      <c r="Z5" s="22"/>
      <c r="AA5" s="22"/>
      <c r="AT5" s="504"/>
      <c r="AU5" s="499"/>
    </row>
    <row r="6" spans="1:47" ht="12.75">
      <c r="A6" s="177" t="s">
        <v>655</v>
      </c>
      <c r="B6" s="258">
        <f>5-0.5-0.5</f>
        <v>4</v>
      </c>
      <c r="C6" s="53">
        <f>5.5-0.5-0.5</f>
        <v>4.5</v>
      </c>
      <c r="D6" s="116">
        <f>(B6+C6)/2</f>
        <v>4.25</v>
      </c>
      <c r="E6" s="513" t="s">
        <v>1</v>
      </c>
      <c r="F6" s="153" t="s">
        <v>771</v>
      </c>
      <c r="G6" s="258">
        <v>6</v>
      </c>
      <c r="H6" s="53">
        <v>6</v>
      </c>
      <c r="I6" s="116">
        <f>(G6+H6)/2</f>
        <v>6</v>
      </c>
      <c r="J6" s="513" t="s">
        <v>1</v>
      </c>
      <c r="K6" s="531"/>
      <c r="L6" s="237" t="s">
        <v>683</v>
      </c>
      <c r="M6" s="258">
        <v>6.5</v>
      </c>
      <c r="N6" s="53">
        <v>5.5</v>
      </c>
      <c r="O6" s="116">
        <f>(M6+N6)/2</f>
        <v>6</v>
      </c>
      <c r="P6" s="513" t="s">
        <v>1</v>
      </c>
      <c r="Q6" s="237" t="s">
        <v>622</v>
      </c>
      <c r="R6" s="258" t="s">
        <v>227</v>
      </c>
      <c r="S6" s="53" t="s">
        <v>227</v>
      </c>
      <c r="T6" s="116" t="s">
        <v>227</v>
      </c>
      <c r="U6" s="513" t="s">
        <v>1</v>
      </c>
      <c r="V6" s="4"/>
      <c r="W6" s="22"/>
      <c r="X6" s="22"/>
      <c r="Y6" s="22"/>
      <c r="Z6" s="22"/>
      <c r="AA6" s="22"/>
      <c r="AT6" s="504"/>
      <c r="AU6" s="499"/>
    </row>
    <row r="7" spans="1:47" ht="12.75">
      <c r="A7" s="177" t="s">
        <v>656</v>
      </c>
      <c r="B7" s="258">
        <f>6-0.5</f>
        <v>5.5</v>
      </c>
      <c r="C7" s="53">
        <f>6-0.5</f>
        <v>5.5</v>
      </c>
      <c r="D7" s="116">
        <f aca="true" t="shared" si="0" ref="D7:D15">(B7+C7)/2</f>
        <v>5.5</v>
      </c>
      <c r="E7" s="513" t="s">
        <v>1</v>
      </c>
      <c r="F7" s="153" t="s">
        <v>511</v>
      </c>
      <c r="G7" s="258">
        <v>6.5</v>
      </c>
      <c r="H7" s="53">
        <v>6</v>
      </c>
      <c r="I7" s="116">
        <f aca="true" t="shared" si="1" ref="I7:I15">(G7+H7)/2</f>
        <v>6.25</v>
      </c>
      <c r="J7" s="513" t="s">
        <v>1</v>
      </c>
      <c r="K7" s="531"/>
      <c r="L7" s="237" t="s">
        <v>684</v>
      </c>
      <c r="M7" s="258">
        <f>5.5-0.5</f>
        <v>5</v>
      </c>
      <c r="N7" s="53">
        <f>6-0.5</f>
        <v>5.5</v>
      </c>
      <c r="O7" s="116">
        <f aca="true" t="shared" si="2" ref="O7:O15">(M7+N7)/2</f>
        <v>5.25</v>
      </c>
      <c r="P7" s="513" t="s">
        <v>1</v>
      </c>
      <c r="Q7" s="237" t="s">
        <v>620</v>
      </c>
      <c r="R7" s="258">
        <f>6-0.5</f>
        <v>5.5</v>
      </c>
      <c r="S7" s="53">
        <f>5.5-0.5</f>
        <v>5</v>
      </c>
      <c r="T7" s="116">
        <f>(R7+S7)/2</f>
        <v>5.25</v>
      </c>
      <c r="U7" s="513" t="s">
        <v>1</v>
      </c>
      <c r="V7" s="4"/>
      <c r="W7" s="22"/>
      <c r="X7" s="22"/>
      <c r="Y7" s="22"/>
      <c r="Z7" s="22"/>
      <c r="AA7" s="22"/>
      <c r="AT7" s="504"/>
      <c r="AU7" s="499"/>
    </row>
    <row r="8" spans="1:47" ht="12.75">
      <c r="A8" s="177" t="s">
        <v>657</v>
      </c>
      <c r="B8" s="258">
        <v>6</v>
      </c>
      <c r="C8" s="53">
        <v>5.5</v>
      </c>
      <c r="D8" s="116">
        <f t="shared" si="0"/>
        <v>5.75</v>
      </c>
      <c r="E8" s="513" t="s">
        <v>1</v>
      </c>
      <c r="F8" s="153" t="s">
        <v>772</v>
      </c>
      <c r="G8" s="258">
        <v>5</v>
      </c>
      <c r="H8" s="53">
        <v>5</v>
      </c>
      <c r="I8" s="116">
        <f t="shared" si="1"/>
        <v>5</v>
      </c>
      <c r="J8" s="513" t="s">
        <v>1</v>
      </c>
      <c r="K8" s="531"/>
      <c r="L8" s="237" t="s">
        <v>685</v>
      </c>
      <c r="M8" s="258">
        <v>5</v>
      </c>
      <c r="N8" s="53">
        <v>5.5</v>
      </c>
      <c r="O8" s="116">
        <f t="shared" si="2"/>
        <v>5.25</v>
      </c>
      <c r="P8" s="513" t="s">
        <v>1</v>
      </c>
      <c r="Q8" s="237" t="s">
        <v>628</v>
      </c>
      <c r="R8" s="258">
        <f>5-1</f>
        <v>4</v>
      </c>
      <c r="S8" s="53">
        <f>5-1</f>
        <v>4</v>
      </c>
      <c r="T8" s="116">
        <f aca="true" t="shared" si="3" ref="T8:T15">(R8+S8)/2</f>
        <v>4</v>
      </c>
      <c r="U8" s="513" t="s">
        <v>1</v>
      </c>
      <c r="V8" s="4"/>
      <c r="W8" s="22"/>
      <c r="X8" s="22"/>
      <c r="Y8" s="22"/>
      <c r="Z8" s="22"/>
      <c r="AA8" s="22"/>
      <c r="AT8" s="503"/>
      <c r="AU8" s="499"/>
    </row>
    <row r="9" spans="1:47" ht="12.75">
      <c r="A9" s="177" t="s">
        <v>658</v>
      </c>
      <c r="B9" s="258">
        <v>6.5</v>
      </c>
      <c r="C9" s="53">
        <v>6</v>
      </c>
      <c r="D9" s="116">
        <f t="shared" si="0"/>
        <v>6.25</v>
      </c>
      <c r="E9" s="513" t="s">
        <v>1</v>
      </c>
      <c r="F9" s="153" t="s">
        <v>513</v>
      </c>
      <c r="G9" s="258">
        <v>6.5</v>
      </c>
      <c r="H9" s="53">
        <v>6.5</v>
      </c>
      <c r="I9" s="116">
        <f t="shared" si="1"/>
        <v>6.5</v>
      </c>
      <c r="J9" s="513" t="s">
        <v>1</v>
      </c>
      <c r="K9" s="531"/>
      <c r="L9" s="237" t="s">
        <v>686</v>
      </c>
      <c r="M9" s="258">
        <v>6</v>
      </c>
      <c r="N9" s="53">
        <v>6</v>
      </c>
      <c r="O9" s="116">
        <f t="shared" si="2"/>
        <v>6</v>
      </c>
      <c r="P9" s="513" t="s">
        <v>1</v>
      </c>
      <c r="Q9" s="237" t="s">
        <v>624</v>
      </c>
      <c r="R9" s="258">
        <f>7+2</f>
        <v>9</v>
      </c>
      <c r="S9" s="53">
        <f>6+2</f>
        <v>8</v>
      </c>
      <c r="T9" s="116">
        <f t="shared" si="3"/>
        <v>8.5</v>
      </c>
      <c r="U9" s="513" t="s">
        <v>1</v>
      </c>
      <c r="V9" s="4"/>
      <c r="W9" s="22"/>
      <c r="X9" s="22"/>
      <c r="Y9" s="22"/>
      <c r="Z9" s="22"/>
      <c r="AA9" s="22"/>
      <c r="AT9" s="504"/>
      <c r="AU9" s="499"/>
    </row>
    <row r="10" spans="1:47" ht="12.75">
      <c r="A10" s="177" t="s">
        <v>783</v>
      </c>
      <c r="B10" s="258">
        <v>6</v>
      </c>
      <c r="C10" s="53">
        <v>6</v>
      </c>
      <c r="D10" s="116">
        <f t="shared" si="0"/>
        <v>6</v>
      </c>
      <c r="E10" s="513" t="s">
        <v>1</v>
      </c>
      <c r="F10" s="153" t="s">
        <v>773</v>
      </c>
      <c r="G10" s="258">
        <v>6</v>
      </c>
      <c r="H10" s="53">
        <v>5.5</v>
      </c>
      <c r="I10" s="116">
        <f t="shared" si="1"/>
        <v>5.75</v>
      </c>
      <c r="J10" s="513" t="s">
        <v>1</v>
      </c>
      <c r="K10" s="531"/>
      <c r="L10" s="237" t="s">
        <v>687</v>
      </c>
      <c r="M10" s="258">
        <f>6-0.5</f>
        <v>5.5</v>
      </c>
      <c r="N10" s="53">
        <f>5.5-0.5</f>
        <v>5</v>
      </c>
      <c r="O10" s="116">
        <f t="shared" si="2"/>
        <v>5.25</v>
      </c>
      <c r="P10" s="513" t="s">
        <v>1</v>
      </c>
      <c r="Q10" s="237" t="s">
        <v>650</v>
      </c>
      <c r="R10" s="258">
        <v>5.5</v>
      </c>
      <c r="S10" s="53">
        <v>5</v>
      </c>
      <c r="T10" s="116">
        <f t="shared" si="3"/>
        <v>5.25</v>
      </c>
      <c r="U10" s="513" t="s">
        <v>1</v>
      </c>
      <c r="V10" s="4"/>
      <c r="W10" s="22"/>
      <c r="X10" s="22"/>
      <c r="Y10" s="22"/>
      <c r="Z10" s="22"/>
      <c r="AA10" s="22"/>
      <c r="AT10" s="503"/>
      <c r="AU10" s="499"/>
    </row>
    <row r="11" spans="1:47" ht="12.75">
      <c r="A11" s="177" t="s">
        <v>659</v>
      </c>
      <c r="B11" s="258" t="s">
        <v>227</v>
      </c>
      <c r="C11" s="53" t="s">
        <v>227</v>
      </c>
      <c r="D11" s="116" t="s">
        <v>227</v>
      </c>
      <c r="E11" s="513" t="s">
        <v>1</v>
      </c>
      <c r="F11" s="750" t="s">
        <v>774</v>
      </c>
      <c r="G11" s="704">
        <v>2</v>
      </c>
      <c r="H11" s="705">
        <v>2</v>
      </c>
      <c r="I11" s="458">
        <f t="shared" si="1"/>
        <v>2</v>
      </c>
      <c r="J11" s="821" t="s">
        <v>1</v>
      </c>
      <c r="K11" s="531"/>
      <c r="L11" s="237" t="s">
        <v>688</v>
      </c>
      <c r="M11" s="258">
        <f>6-0.5</f>
        <v>5.5</v>
      </c>
      <c r="N11" s="53">
        <f>6-0.5</f>
        <v>5.5</v>
      </c>
      <c r="O11" s="116">
        <f t="shared" si="2"/>
        <v>5.5</v>
      </c>
      <c r="P11" s="513" t="s">
        <v>1</v>
      </c>
      <c r="Q11" s="237" t="s">
        <v>621</v>
      </c>
      <c r="R11" s="258" t="s">
        <v>293</v>
      </c>
      <c r="S11" s="53" t="s">
        <v>293</v>
      </c>
      <c r="T11" s="116" t="s">
        <v>293</v>
      </c>
      <c r="U11" s="513" t="s">
        <v>1</v>
      </c>
      <c r="V11" s="4"/>
      <c r="W11" s="22"/>
      <c r="X11" s="22"/>
      <c r="Y11" s="22"/>
      <c r="Z11" s="22"/>
      <c r="AA11" s="22"/>
      <c r="AT11" s="503"/>
      <c r="AU11" s="499"/>
    </row>
    <row r="12" spans="1:47" ht="12.75">
      <c r="A12" s="177" t="s">
        <v>660</v>
      </c>
      <c r="B12" s="258">
        <v>6</v>
      </c>
      <c r="C12" s="53">
        <v>6</v>
      </c>
      <c r="D12" s="116">
        <f t="shared" si="0"/>
        <v>6</v>
      </c>
      <c r="E12" s="513" t="s">
        <v>1</v>
      </c>
      <c r="F12" s="153" t="s">
        <v>516</v>
      </c>
      <c r="G12" s="258">
        <v>4.5</v>
      </c>
      <c r="H12" s="53">
        <v>4</v>
      </c>
      <c r="I12" s="116">
        <f t="shared" si="1"/>
        <v>4.25</v>
      </c>
      <c r="J12" s="513" t="s">
        <v>1</v>
      </c>
      <c r="K12" s="531"/>
      <c r="L12" s="237" t="s">
        <v>689</v>
      </c>
      <c r="M12" s="258">
        <v>5.5</v>
      </c>
      <c r="N12" s="53">
        <v>5</v>
      </c>
      <c r="O12" s="116">
        <f t="shared" si="2"/>
        <v>5.25</v>
      </c>
      <c r="P12" s="513" t="s">
        <v>1</v>
      </c>
      <c r="Q12" s="237" t="s">
        <v>623</v>
      </c>
      <c r="R12" s="258">
        <v>6</v>
      </c>
      <c r="S12" s="53">
        <v>6.5</v>
      </c>
      <c r="T12" s="116">
        <f t="shared" si="3"/>
        <v>6.25</v>
      </c>
      <c r="U12" s="513" t="s">
        <v>1</v>
      </c>
      <c r="V12" s="4"/>
      <c r="W12" s="22"/>
      <c r="X12" s="22"/>
      <c r="Y12" s="22"/>
      <c r="Z12" s="22"/>
      <c r="AA12" s="22"/>
      <c r="AT12" s="505"/>
      <c r="AU12" s="499"/>
    </row>
    <row r="13" spans="1:47" ht="12.75">
      <c r="A13" s="177" t="s">
        <v>661</v>
      </c>
      <c r="B13" s="258">
        <f>6-0.5</f>
        <v>5.5</v>
      </c>
      <c r="C13" s="53">
        <f>7-0.5</f>
        <v>6.5</v>
      </c>
      <c r="D13" s="116">
        <f t="shared" si="0"/>
        <v>6</v>
      </c>
      <c r="E13" s="513" t="s">
        <v>1</v>
      </c>
      <c r="F13" s="153" t="s">
        <v>775</v>
      </c>
      <c r="G13" s="258">
        <v>6.5</v>
      </c>
      <c r="H13" s="53">
        <v>5</v>
      </c>
      <c r="I13" s="116">
        <f t="shared" si="1"/>
        <v>5.75</v>
      </c>
      <c r="J13" s="513" t="s">
        <v>1</v>
      </c>
      <c r="K13" s="531"/>
      <c r="L13" s="237" t="s">
        <v>690</v>
      </c>
      <c r="M13" s="258">
        <v>6</v>
      </c>
      <c r="N13" s="53">
        <v>6</v>
      </c>
      <c r="O13" s="116">
        <f t="shared" si="2"/>
        <v>6</v>
      </c>
      <c r="P13" s="513" t="s">
        <v>1</v>
      </c>
      <c r="Q13" s="237" t="s">
        <v>619</v>
      </c>
      <c r="R13" s="258">
        <f>6.5+3</f>
        <v>9.5</v>
      </c>
      <c r="S13" s="53">
        <f>6.5+3</f>
        <v>9.5</v>
      </c>
      <c r="T13" s="116">
        <f t="shared" si="3"/>
        <v>9.5</v>
      </c>
      <c r="U13" s="513" t="s">
        <v>1</v>
      </c>
      <c r="V13" s="4"/>
      <c r="W13" s="22"/>
      <c r="X13" s="22"/>
      <c r="Y13" s="22"/>
      <c r="Z13" s="22"/>
      <c r="AA13" s="22"/>
      <c r="AT13" s="503"/>
      <c r="AU13" s="499"/>
    </row>
    <row r="14" spans="1:47" ht="12.75">
      <c r="A14" s="177" t="s">
        <v>662</v>
      </c>
      <c r="B14" s="258">
        <v>4</v>
      </c>
      <c r="C14" s="53">
        <v>5</v>
      </c>
      <c r="D14" s="116">
        <f t="shared" si="0"/>
        <v>4.5</v>
      </c>
      <c r="E14" s="514" t="s">
        <v>1</v>
      </c>
      <c r="F14" s="153" t="s">
        <v>776</v>
      </c>
      <c r="G14" s="258">
        <f>7.5+3</f>
        <v>10.5</v>
      </c>
      <c r="H14" s="53">
        <f>7.5+3</f>
        <v>10.5</v>
      </c>
      <c r="I14" s="116">
        <f t="shared" si="1"/>
        <v>10.5</v>
      </c>
      <c r="J14" s="514" t="s">
        <v>1</v>
      </c>
      <c r="K14" s="540"/>
      <c r="L14" s="237" t="s">
        <v>740</v>
      </c>
      <c r="M14" s="258">
        <v>6.5</v>
      </c>
      <c r="N14" s="53">
        <v>6</v>
      </c>
      <c r="O14" s="116">
        <f t="shared" si="2"/>
        <v>6.25</v>
      </c>
      <c r="P14" s="514" t="s">
        <v>1</v>
      </c>
      <c r="Q14" s="237" t="s">
        <v>618</v>
      </c>
      <c r="R14" s="258">
        <f>6.5+3</f>
        <v>9.5</v>
      </c>
      <c r="S14" s="53">
        <f>6.5+3</f>
        <v>9.5</v>
      </c>
      <c r="T14" s="116">
        <f t="shared" si="3"/>
        <v>9.5</v>
      </c>
      <c r="U14" s="514" t="s">
        <v>1</v>
      </c>
      <c r="V14" s="4"/>
      <c r="W14" s="22"/>
      <c r="X14" s="22"/>
      <c r="Y14" s="22"/>
      <c r="Z14" s="22"/>
      <c r="AA14" s="22"/>
      <c r="AT14" s="503"/>
      <c r="AU14" s="499"/>
    </row>
    <row r="15" spans="1:47" ht="13.5" thickBot="1">
      <c r="A15" s="179" t="s">
        <v>663</v>
      </c>
      <c r="B15" s="259">
        <v>5</v>
      </c>
      <c r="C15" s="96">
        <v>6</v>
      </c>
      <c r="D15" s="117">
        <f t="shared" si="0"/>
        <v>5.5</v>
      </c>
      <c r="E15" s="515" t="s">
        <v>1</v>
      </c>
      <c r="F15" s="154" t="s">
        <v>777</v>
      </c>
      <c r="G15" s="259">
        <f>5-0.5</f>
        <v>4.5</v>
      </c>
      <c r="H15" s="96">
        <f>5-0.5</f>
        <v>4.5</v>
      </c>
      <c r="I15" s="117">
        <f t="shared" si="1"/>
        <v>4.5</v>
      </c>
      <c r="J15" s="515" t="s">
        <v>1</v>
      </c>
      <c r="K15" s="531"/>
      <c r="L15" s="238" t="s">
        <v>691</v>
      </c>
      <c r="M15" s="259">
        <v>6</v>
      </c>
      <c r="N15" s="96">
        <v>6</v>
      </c>
      <c r="O15" s="117">
        <f t="shared" si="2"/>
        <v>6</v>
      </c>
      <c r="P15" s="515" t="s">
        <v>1</v>
      </c>
      <c r="Q15" s="238" t="s">
        <v>625</v>
      </c>
      <c r="R15" s="259">
        <f>6.5+3</f>
        <v>9.5</v>
      </c>
      <c r="S15" s="96">
        <f>7+3</f>
        <v>10</v>
      </c>
      <c r="T15" s="117">
        <f t="shared" si="3"/>
        <v>9.75</v>
      </c>
      <c r="U15" s="515" t="s">
        <v>1</v>
      </c>
      <c r="V15" s="4"/>
      <c r="W15" s="22"/>
      <c r="X15" s="22"/>
      <c r="Y15" s="22"/>
      <c r="Z15" s="22"/>
      <c r="AA15" s="22"/>
      <c r="AT15" s="506"/>
      <c r="AU15" s="499"/>
    </row>
    <row r="16" spans="1:47" ht="13.5" thickBot="1">
      <c r="A16" s="181"/>
      <c r="B16" s="260"/>
      <c r="C16" s="95"/>
      <c r="D16" s="16"/>
      <c r="E16" s="31"/>
      <c r="F16" s="30"/>
      <c r="G16" s="260"/>
      <c r="H16" s="95"/>
      <c r="I16" s="16"/>
      <c r="J16" s="31"/>
      <c r="K16" s="541"/>
      <c r="L16" s="239"/>
      <c r="M16" s="260"/>
      <c r="N16" s="95"/>
      <c r="O16" s="16"/>
      <c r="P16" s="31"/>
      <c r="Q16" s="239"/>
      <c r="R16" s="260"/>
      <c r="S16" s="95"/>
      <c r="T16" s="16"/>
      <c r="U16" s="31"/>
      <c r="V16" s="4"/>
      <c r="W16" s="22"/>
      <c r="X16" s="22"/>
      <c r="Y16" s="22"/>
      <c r="Z16" s="22"/>
      <c r="AA16" s="22"/>
      <c r="AT16" s="506"/>
      <c r="AU16" s="499"/>
    </row>
    <row r="17" spans="1:47" ht="12.75">
      <c r="A17" s="175" t="s">
        <v>733</v>
      </c>
      <c r="B17" s="257">
        <f>7.5+1</f>
        <v>8.5</v>
      </c>
      <c r="C17" s="152">
        <f>7.5+1</f>
        <v>8.5</v>
      </c>
      <c r="D17" s="115">
        <f>(B17+C17)/2</f>
        <v>8.5</v>
      </c>
      <c r="E17" s="818" t="s">
        <v>1</v>
      </c>
      <c r="F17" s="150" t="s">
        <v>520</v>
      </c>
      <c r="G17" s="257">
        <f>6+1</f>
        <v>7</v>
      </c>
      <c r="H17" s="152">
        <f>6.5+1</f>
        <v>7.5</v>
      </c>
      <c r="I17" s="115">
        <f>(G17+H17)/2</f>
        <v>7.25</v>
      </c>
      <c r="J17" s="818" t="s">
        <v>1</v>
      </c>
      <c r="K17" s="541"/>
      <c r="L17" s="240" t="s">
        <v>692</v>
      </c>
      <c r="M17" s="261">
        <f>5.5-1-1</f>
        <v>3.5</v>
      </c>
      <c r="N17" s="264">
        <f>5.5-1-1</f>
        <v>3.5</v>
      </c>
      <c r="O17" s="121">
        <f aca="true" t="shared" si="4" ref="O17:O22">(M17+N17)/2</f>
        <v>3.5</v>
      </c>
      <c r="P17" s="808" t="s">
        <v>1</v>
      </c>
      <c r="Q17" s="240" t="s">
        <v>627</v>
      </c>
      <c r="R17" s="261" t="s">
        <v>226</v>
      </c>
      <c r="S17" s="264" t="s">
        <v>226</v>
      </c>
      <c r="T17" s="121" t="s">
        <v>226</v>
      </c>
      <c r="U17" s="818" t="s">
        <v>1</v>
      </c>
      <c r="V17" s="4"/>
      <c r="W17" s="22"/>
      <c r="X17" s="22"/>
      <c r="Y17" s="22"/>
      <c r="Z17" s="22"/>
      <c r="AA17" s="22"/>
      <c r="AT17" s="506"/>
      <c r="AU17" s="499"/>
    </row>
    <row r="18" spans="1:47" ht="12.75">
      <c r="A18" s="184" t="s">
        <v>734</v>
      </c>
      <c r="B18" s="262">
        <v>6.5</v>
      </c>
      <c r="C18" s="59">
        <v>6.5</v>
      </c>
      <c r="D18" s="122">
        <f>(B18+C18)/2</f>
        <v>6.5</v>
      </c>
      <c r="E18" s="100" t="s">
        <v>1</v>
      </c>
      <c r="F18" s="248" t="s">
        <v>778</v>
      </c>
      <c r="G18" s="262" t="s">
        <v>228</v>
      </c>
      <c r="H18" s="59" t="s">
        <v>228</v>
      </c>
      <c r="I18" s="122" t="s">
        <v>228</v>
      </c>
      <c r="J18" s="100" t="s">
        <v>1</v>
      </c>
      <c r="K18" s="542"/>
      <c r="L18" s="241" t="s">
        <v>693</v>
      </c>
      <c r="M18" s="262">
        <f>7+3+2</f>
        <v>12</v>
      </c>
      <c r="N18" s="59">
        <f>8+3+2</f>
        <v>13</v>
      </c>
      <c r="O18" s="122">
        <f t="shared" si="4"/>
        <v>12.5</v>
      </c>
      <c r="P18" s="100" t="s">
        <v>1</v>
      </c>
      <c r="Q18" s="241" t="s">
        <v>648</v>
      </c>
      <c r="R18" s="262" t="s">
        <v>228</v>
      </c>
      <c r="S18" s="59" t="s">
        <v>228</v>
      </c>
      <c r="T18" s="122" t="s">
        <v>228</v>
      </c>
      <c r="U18" s="517" t="s">
        <v>1</v>
      </c>
      <c r="V18" s="4"/>
      <c r="W18" s="22"/>
      <c r="X18" s="22"/>
      <c r="Y18" s="22"/>
      <c r="Z18" s="22"/>
      <c r="AA18" s="22"/>
      <c r="AT18" s="507"/>
      <c r="AU18" s="499"/>
    </row>
    <row r="19" spans="1:47" ht="12.75">
      <c r="A19" s="184" t="s">
        <v>735</v>
      </c>
      <c r="B19" s="262">
        <v>5</v>
      </c>
      <c r="C19" s="59">
        <v>5</v>
      </c>
      <c r="D19" s="122">
        <f>(B19+C19)/2</f>
        <v>5</v>
      </c>
      <c r="E19" s="100" t="s">
        <v>1</v>
      </c>
      <c r="F19" s="248" t="s">
        <v>779</v>
      </c>
      <c r="G19" s="262">
        <f>5.5-0.5</f>
        <v>5</v>
      </c>
      <c r="H19" s="59">
        <f>5-0.5</f>
        <v>4.5</v>
      </c>
      <c r="I19" s="122">
        <f>(G19+H19)/2</f>
        <v>4.75</v>
      </c>
      <c r="J19" s="100" t="s">
        <v>1</v>
      </c>
      <c r="K19" s="312"/>
      <c r="L19" s="241" t="s">
        <v>694</v>
      </c>
      <c r="M19" s="262">
        <v>6</v>
      </c>
      <c r="N19" s="59">
        <v>6</v>
      </c>
      <c r="O19" s="122">
        <f t="shared" si="4"/>
        <v>6</v>
      </c>
      <c r="P19" s="100" t="s">
        <v>1</v>
      </c>
      <c r="Q19" s="241" t="s">
        <v>626</v>
      </c>
      <c r="R19" s="262">
        <v>6</v>
      </c>
      <c r="S19" s="59">
        <v>5.5</v>
      </c>
      <c r="T19" s="122">
        <f>(R19+S19)/2</f>
        <v>5.75</v>
      </c>
      <c r="U19" s="517" t="s">
        <v>1</v>
      </c>
      <c r="V19" s="4"/>
      <c r="W19" s="22"/>
      <c r="X19" s="22"/>
      <c r="Y19" s="22"/>
      <c r="Z19" s="22"/>
      <c r="AA19" s="22"/>
      <c r="AT19" s="506"/>
      <c r="AU19" s="499"/>
    </row>
    <row r="20" spans="1:47" ht="12.75">
      <c r="A20" s="184" t="s">
        <v>784</v>
      </c>
      <c r="B20" s="262" t="s">
        <v>226</v>
      </c>
      <c r="C20" s="59" t="s">
        <v>226</v>
      </c>
      <c r="D20" s="122" t="s">
        <v>226</v>
      </c>
      <c r="E20" s="100" t="s">
        <v>1</v>
      </c>
      <c r="F20" s="248" t="s">
        <v>780</v>
      </c>
      <c r="G20" s="262" t="s">
        <v>226</v>
      </c>
      <c r="H20" s="59" t="s">
        <v>226</v>
      </c>
      <c r="I20" s="122" t="s">
        <v>226</v>
      </c>
      <c r="J20" s="100" t="s">
        <v>1</v>
      </c>
      <c r="K20" s="312"/>
      <c r="L20" s="241" t="s">
        <v>695</v>
      </c>
      <c r="M20" s="262">
        <v>6</v>
      </c>
      <c r="N20" s="59">
        <v>5</v>
      </c>
      <c r="O20" s="122">
        <f t="shared" si="4"/>
        <v>5.5</v>
      </c>
      <c r="P20" s="100" t="s">
        <v>1</v>
      </c>
      <c r="Q20" s="237" t="s">
        <v>649</v>
      </c>
      <c r="R20" s="258">
        <f>6-0.5</f>
        <v>5.5</v>
      </c>
      <c r="S20" s="53">
        <f>5.5-0.5</f>
        <v>5</v>
      </c>
      <c r="T20" s="116">
        <f>(R20+S20)/2</f>
        <v>5.25</v>
      </c>
      <c r="U20" s="517" t="s">
        <v>1</v>
      </c>
      <c r="V20" s="4"/>
      <c r="W20" s="22"/>
      <c r="X20" s="22"/>
      <c r="Y20" s="22"/>
      <c r="Z20" s="22"/>
      <c r="AA20" s="22"/>
      <c r="AT20" s="506"/>
      <c r="AU20" s="499"/>
    </row>
    <row r="21" spans="1:47" ht="12.75">
      <c r="A21" s="177" t="s">
        <v>736</v>
      </c>
      <c r="B21" s="258">
        <v>6.5</v>
      </c>
      <c r="C21" s="53">
        <v>5.5</v>
      </c>
      <c r="D21" s="116">
        <f>(B21+C21)/2</f>
        <v>6</v>
      </c>
      <c r="E21" s="517" t="s">
        <v>1</v>
      </c>
      <c r="F21" s="248" t="s">
        <v>336</v>
      </c>
      <c r="G21" s="262" t="s">
        <v>226</v>
      </c>
      <c r="H21" s="59" t="s">
        <v>226</v>
      </c>
      <c r="I21" s="122" t="s">
        <v>226</v>
      </c>
      <c r="J21" s="100" t="s">
        <v>1</v>
      </c>
      <c r="K21" s="542"/>
      <c r="L21" s="241" t="s">
        <v>696</v>
      </c>
      <c r="M21" s="262">
        <f>6.5+3</f>
        <v>9.5</v>
      </c>
      <c r="N21" s="59">
        <f>6+3</f>
        <v>9</v>
      </c>
      <c r="O21" s="122">
        <f t="shared" si="4"/>
        <v>9.25</v>
      </c>
      <c r="P21" s="100" t="s">
        <v>1</v>
      </c>
      <c r="Q21" s="237" t="s">
        <v>651</v>
      </c>
      <c r="R21" s="258">
        <v>6</v>
      </c>
      <c r="S21" s="53">
        <v>6</v>
      </c>
      <c r="T21" s="116">
        <f>(R21+S21)/2</f>
        <v>6</v>
      </c>
      <c r="U21" s="517" t="s">
        <v>1</v>
      </c>
      <c r="V21" s="4"/>
      <c r="W21" s="22"/>
      <c r="X21" s="22"/>
      <c r="Y21" s="22"/>
      <c r="Z21" s="22"/>
      <c r="AA21" s="22"/>
      <c r="AT21" s="506"/>
      <c r="AU21" s="499"/>
    </row>
    <row r="22" spans="1:47" ht="12.75">
      <c r="A22" s="184" t="s">
        <v>737</v>
      </c>
      <c r="B22" s="262">
        <v>4.5</v>
      </c>
      <c r="C22" s="59">
        <v>4</v>
      </c>
      <c r="D22" s="122">
        <f>(B22+C22)/2</f>
        <v>4.25</v>
      </c>
      <c r="E22" s="100" t="s">
        <v>1</v>
      </c>
      <c r="F22" s="248" t="s">
        <v>336</v>
      </c>
      <c r="G22" s="262" t="s">
        <v>226</v>
      </c>
      <c r="H22" s="59" t="s">
        <v>226</v>
      </c>
      <c r="I22" s="122" t="s">
        <v>226</v>
      </c>
      <c r="J22" s="100" t="s">
        <v>1</v>
      </c>
      <c r="K22" s="312"/>
      <c r="L22" s="241" t="s">
        <v>697</v>
      </c>
      <c r="M22" s="262">
        <v>6</v>
      </c>
      <c r="N22" s="59">
        <v>5.5</v>
      </c>
      <c r="O22" s="122">
        <f t="shared" si="4"/>
        <v>5.75</v>
      </c>
      <c r="P22" s="100" t="s">
        <v>1</v>
      </c>
      <c r="Q22" s="241" t="s">
        <v>652</v>
      </c>
      <c r="R22" s="262">
        <v>5.5</v>
      </c>
      <c r="S22" s="59">
        <v>6</v>
      </c>
      <c r="T22" s="122">
        <f>(R22+S22)/2</f>
        <v>5.75</v>
      </c>
      <c r="U22" s="517" t="s">
        <v>1</v>
      </c>
      <c r="V22" s="4"/>
      <c r="W22" s="22"/>
      <c r="X22" s="22"/>
      <c r="Y22" s="22"/>
      <c r="Z22" s="22"/>
      <c r="AA22" s="22"/>
      <c r="AT22" s="506"/>
      <c r="AU22" s="499"/>
    </row>
    <row r="23" spans="1:47" ht="13.5" thickBot="1">
      <c r="A23" s="186" t="s">
        <v>738</v>
      </c>
      <c r="B23" s="263">
        <f>6.5+3</f>
        <v>9.5</v>
      </c>
      <c r="C23" s="265">
        <f>7+3</f>
        <v>10</v>
      </c>
      <c r="D23" s="122">
        <f>(B23+C23)/2</f>
        <v>9.75</v>
      </c>
      <c r="E23" s="100" t="s">
        <v>1</v>
      </c>
      <c r="F23" s="248" t="s">
        <v>336</v>
      </c>
      <c r="G23" s="263" t="s">
        <v>226</v>
      </c>
      <c r="H23" s="265" t="s">
        <v>226</v>
      </c>
      <c r="I23" s="122" t="s">
        <v>226</v>
      </c>
      <c r="J23" s="100" t="s">
        <v>1</v>
      </c>
      <c r="K23" s="312"/>
      <c r="L23" s="242" t="s">
        <v>336</v>
      </c>
      <c r="M23" s="263" t="s">
        <v>226</v>
      </c>
      <c r="N23" s="265" t="s">
        <v>226</v>
      </c>
      <c r="O23" s="122" t="s">
        <v>226</v>
      </c>
      <c r="P23" s="100" t="s">
        <v>1</v>
      </c>
      <c r="Q23" s="242" t="s">
        <v>653</v>
      </c>
      <c r="R23" s="263" t="s">
        <v>226</v>
      </c>
      <c r="S23" s="265" t="s">
        <v>226</v>
      </c>
      <c r="T23" s="122" t="s">
        <v>226</v>
      </c>
      <c r="U23" s="517" t="s">
        <v>1</v>
      </c>
      <c r="V23" s="4"/>
      <c r="W23" s="22"/>
      <c r="X23" s="22"/>
      <c r="Y23" s="22"/>
      <c r="Z23" s="22"/>
      <c r="AA23" s="22"/>
      <c r="AT23" s="508"/>
      <c r="AU23" s="499"/>
    </row>
    <row r="24" spans="1:69" ht="13.5" thickBot="1">
      <c r="A24" s="179" t="s">
        <v>92</v>
      </c>
      <c r="B24" s="259">
        <v>0</v>
      </c>
      <c r="C24" s="96">
        <v>-0.5</v>
      </c>
      <c r="D24" s="277">
        <f>(B24+C24)/2</f>
        <v>-0.25</v>
      </c>
      <c r="E24" s="518" t="s">
        <v>1</v>
      </c>
      <c r="F24" s="160" t="s">
        <v>373</v>
      </c>
      <c r="G24" s="259">
        <v>-0.5</v>
      </c>
      <c r="H24" s="96">
        <v>-0.5</v>
      </c>
      <c r="I24" s="125">
        <f>(G24+H24)/2</f>
        <v>-0.5</v>
      </c>
      <c r="J24" s="518" t="s">
        <v>1</v>
      </c>
      <c r="K24" s="312"/>
      <c r="L24" s="238" t="s">
        <v>129</v>
      </c>
      <c r="M24" s="259">
        <v>0</v>
      </c>
      <c r="N24" s="96">
        <v>0.5</v>
      </c>
      <c r="O24" s="125">
        <f>(M24+N24)/2</f>
        <v>0.25</v>
      </c>
      <c r="P24" s="518" t="s">
        <v>1</v>
      </c>
      <c r="Q24" s="238" t="s">
        <v>187</v>
      </c>
      <c r="R24" s="259">
        <v>0.5</v>
      </c>
      <c r="S24" s="96">
        <v>1</v>
      </c>
      <c r="T24" s="125">
        <f>(R24+S24)/2</f>
        <v>0.75</v>
      </c>
      <c r="U24" s="518" t="s">
        <v>1</v>
      </c>
      <c r="V24" s="62"/>
      <c r="W24" s="22"/>
      <c r="X24" s="22"/>
      <c r="Y24" s="22"/>
      <c r="Z24" s="22"/>
      <c r="AA24" s="22"/>
      <c r="AQ24" s="497"/>
      <c r="AR24" s="497"/>
      <c r="AS24" s="497"/>
      <c r="AT24" s="191"/>
      <c r="AU24" s="509"/>
      <c r="AV24" s="497"/>
      <c r="AW24" s="497"/>
      <c r="AX24" s="497"/>
      <c r="AY24" s="497"/>
      <c r="AZ24" s="497"/>
      <c r="BA24" s="497"/>
      <c r="BB24" s="497"/>
      <c r="BC24" s="497"/>
      <c r="BD24" s="497"/>
      <c r="BE24" s="497"/>
      <c r="BF24" s="497"/>
      <c r="BG24" s="497"/>
      <c r="BH24" s="497"/>
      <c r="BI24" s="497"/>
      <c r="BJ24" s="497"/>
      <c r="BK24" s="497"/>
      <c r="BL24" s="497"/>
      <c r="BM24" s="497"/>
      <c r="BN24" s="497"/>
      <c r="BO24" s="497"/>
      <c r="BP24" s="497"/>
      <c r="BQ24" s="497"/>
    </row>
    <row r="25" spans="1:47" ht="12.75">
      <c r="A25" s="139"/>
      <c r="B25" s="84"/>
      <c r="C25" s="140"/>
      <c r="D25" s="84"/>
      <c r="E25" s="15"/>
      <c r="F25" s="139"/>
      <c r="G25" s="84"/>
      <c r="H25" s="140"/>
      <c r="I25" s="84"/>
      <c r="J25" s="15"/>
      <c r="K25" s="543"/>
      <c r="L25" s="139"/>
      <c r="M25" s="84"/>
      <c r="N25" s="140"/>
      <c r="O25" s="84"/>
      <c r="P25" s="15"/>
      <c r="Q25" s="139"/>
      <c r="R25" s="84"/>
      <c r="S25" s="140"/>
      <c r="T25" s="84"/>
      <c r="U25" s="15"/>
      <c r="V25" s="58"/>
      <c r="W25" s="22"/>
      <c r="X25" s="22"/>
      <c r="Y25" s="22"/>
      <c r="Z25" s="22"/>
      <c r="AA25" s="22"/>
      <c r="AQ25" s="500"/>
      <c r="AT25" s="510"/>
      <c r="AU25" s="499"/>
    </row>
    <row r="26" spans="1:47" ht="12.75">
      <c r="A26" s="141"/>
      <c r="B26" s="820">
        <f>D4+B17+B6+B7+B8+B9+B10+B21+B12+B13+B14+B15+B24</f>
        <v>65.5</v>
      </c>
      <c r="C26" s="820">
        <f>D4+C17+C6+C7+C8+C9+C10+C21+C12+C13+C14+C15+C24</f>
        <v>66.5</v>
      </c>
      <c r="D26" s="787">
        <f>D4+D17+D6+D7+D8+D9+D10+D21+D12+D13+D14+D15+D24</f>
        <v>66</v>
      </c>
      <c r="E26" s="786" t="s">
        <v>1</v>
      </c>
      <c r="F26" s="141"/>
      <c r="G26" s="708">
        <f>I4+G17+G6+G7+G8+G9+G10+G11+G12+G13+G14+G15+G24</f>
        <v>64.5</v>
      </c>
      <c r="H26" s="791">
        <f>I4+H17+H6+H7+H8+H9+H10+H11+H12+H13+H14+H15+H24</f>
        <v>62</v>
      </c>
      <c r="I26" s="822">
        <f>I4+I17+I6+I7+I8+I9+I10+I11+I12+I13+I14+I15+I24</f>
        <v>63.25</v>
      </c>
      <c r="J26" s="638" t="s">
        <v>1</v>
      </c>
      <c r="K26" s="544"/>
      <c r="L26" s="141"/>
      <c r="M26" s="795">
        <f>O4+M5+M6+M7+M8+M9+M10+M11+M12+M13+M14+M15+M24</f>
        <v>62</v>
      </c>
      <c r="N26" s="795">
        <f>O4+N5+N6+N7+N8+N9+N10+N11+N12+N13+N14+N15+N24</f>
        <v>62</v>
      </c>
      <c r="O26" s="794">
        <f>O4+O5+O6+O7+O8+O9+O10+O11+O12+O13+O14+O15+O24</f>
        <v>62</v>
      </c>
      <c r="P26" s="793" t="s">
        <v>1</v>
      </c>
      <c r="Q26" s="141"/>
      <c r="R26" s="748">
        <f>T4+R5+R21+R7+R8+R9+R10+R20+R12+R13+R14+R15+R24</f>
        <v>73.5</v>
      </c>
      <c r="S26" s="801">
        <f>T4+S5+S21+S7+S8+S9+S10+S20+S12+S13+S14+S15+S24</f>
        <v>73</v>
      </c>
      <c r="T26" s="819">
        <f>T4+T5+T21+T7+T8+T9+T10+T20+T12+T13+T14+T15+T24</f>
        <v>73.25</v>
      </c>
      <c r="U26" s="802" t="s">
        <v>1</v>
      </c>
      <c r="V26" s="58"/>
      <c r="W26" s="22"/>
      <c r="X26" s="22"/>
      <c r="Y26" s="22"/>
      <c r="Z26" s="22"/>
      <c r="AA26" s="22"/>
      <c r="AQ26" s="500"/>
      <c r="AT26" s="503"/>
      <c r="AU26" s="499"/>
    </row>
    <row r="27" spans="1:47" ht="12" customHeight="1" thickBot="1">
      <c r="A27" s="713"/>
      <c r="B27" s="40"/>
      <c r="C27" s="40"/>
      <c r="D27" s="66"/>
      <c r="E27" s="19"/>
      <c r="F27" s="713"/>
      <c r="G27" s="40"/>
      <c r="H27" s="40"/>
      <c r="I27" s="66"/>
      <c r="J27" s="19"/>
      <c r="K27" s="223"/>
      <c r="L27" s="713"/>
      <c r="M27" s="40"/>
      <c r="N27" s="40"/>
      <c r="O27" s="66"/>
      <c r="P27" s="19"/>
      <c r="Q27" s="713"/>
      <c r="R27" s="40"/>
      <c r="S27" s="40"/>
      <c r="T27" s="66"/>
      <c r="U27" s="19"/>
      <c r="V27" s="58"/>
      <c r="W27" s="22"/>
      <c r="X27" s="22"/>
      <c r="Y27" s="22"/>
      <c r="Z27" s="22"/>
      <c r="AA27" s="22"/>
      <c r="AQ27" s="500"/>
      <c r="AT27" s="511"/>
      <c r="AU27" s="499"/>
    </row>
    <row r="28" spans="1:47" ht="18.75" thickBot="1">
      <c r="A28" s="725"/>
      <c r="B28" s="726"/>
      <c r="C28" s="784"/>
      <c r="D28" s="785">
        <v>1</v>
      </c>
      <c r="E28" s="785" t="s">
        <v>1</v>
      </c>
      <c r="F28" s="640"/>
      <c r="G28" s="723"/>
      <c r="H28" s="163"/>
      <c r="I28" s="639">
        <v>0</v>
      </c>
      <c r="J28" s="639" t="s">
        <v>1</v>
      </c>
      <c r="K28" s="527"/>
      <c r="L28" s="720"/>
      <c r="M28" s="721"/>
      <c r="N28" s="127"/>
      <c r="O28" s="792">
        <v>0</v>
      </c>
      <c r="P28" s="792" t="s">
        <v>1</v>
      </c>
      <c r="Q28" s="717"/>
      <c r="R28" s="718"/>
      <c r="S28" s="172"/>
      <c r="T28" s="800">
        <v>2</v>
      </c>
      <c r="U28" s="800" t="s">
        <v>1</v>
      </c>
      <c r="V28" s="4"/>
      <c r="W28" s="22"/>
      <c r="X28" s="22"/>
      <c r="Y28" s="22"/>
      <c r="Z28" s="22"/>
      <c r="AA28" s="22"/>
      <c r="AT28" s="499"/>
      <c r="AU28" s="499"/>
    </row>
    <row r="29" spans="1:47" ht="15" thickBot="1">
      <c r="A29" s="1008" t="s">
        <v>552</v>
      </c>
      <c r="B29" s="1009"/>
      <c r="C29" s="1009"/>
      <c r="D29" s="957"/>
      <c r="E29" s="958"/>
      <c r="F29" s="994" t="s">
        <v>553</v>
      </c>
      <c r="G29" s="995"/>
      <c r="H29" s="995"/>
      <c r="I29" s="933"/>
      <c r="J29" s="934"/>
      <c r="K29" s="519"/>
      <c r="L29" s="1008" t="s">
        <v>552</v>
      </c>
      <c r="M29" s="1009"/>
      <c r="N29" s="1009"/>
      <c r="O29" s="957"/>
      <c r="P29" s="958"/>
      <c r="Q29" s="994" t="s">
        <v>553</v>
      </c>
      <c r="R29" s="995"/>
      <c r="S29" s="995"/>
      <c r="T29" s="933"/>
      <c r="U29" s="934"/>
      <c r="V29" s="4"/>
      <c r="W29" s="22"/>
      <c r="X29" s="22"/>
      <c r="Y29" s="22"/>
      <c r="Z29" s="22"/>
      <c r="AA29" s="22"/>
      <c r="AT29" s="499"/>
      <c r="AU29" s="499"/>
    </row>
    <row r="30" spans="1:47" ht="15" thickBot="1">
      <c r="A30" s="1010" t="s">
        <v>14</v>
      </c>
      <c r="B30" s="1011"/>
      <c r="C30" s="1011"/>
      <c r="D30" s="1011"/>
      <c r="E30" s="1012"/>
      <c r="F30" s="1013" t="s">
        <v>16</v>
      </c>
      <c r="G30" s="1014"/>
      <c r="H30" s="1014"/>
      <c r="I30" s="1014"/>
      <c r="J30" s="1015"/>
      <c r="K30" s="545"/>
      <c r="L30" s="1016" t="s">
        <v>18</v>
      </c>
      <c r="M30" s="1017"/>
      <c r="N30" s="1017"/>
      <c r="O30" s="1017"/>
      <c r="P30" s="1018"/>
      <c r="Q30" s="1019" t="s">
        <v>15</v>
      </c>
      <c r="R30" s="1020"/>
      <c r="S30" s="1020"/>
      <c r="T30" s="1020"/>
      <c r="U30" s="1021"/>
      <c r="V30" s="4"/>
      <c r="W30" s="22"/>
      <c r="X30" s="22"/>
      <c r="Y30" s="22"/>
      <c r="Z30" s="22"/>
      <c r="AA30" s="22"/>
      <c r="AT30" s="499"/>
      <c r="AU30" s="499"/>
    </row>
    <row r="31" spans="1:47" ht="6" customHeight="1" thickBot="1">
      <c r="A31" s="494"/>
      <c r="B31" s="495"/>
      <c r="C31" s="495"/>
      <c r="D31" s="495"/>
      <c r="E31" s="495"/>
      <c r="F31" s="495"/>
      <c r="G31" s="495"/>
      <c r="H31" s="495"/>
      <c r="I31" s="495"/>
      <c r="J31" s="495"/>
      <c r="K31" s="228"/>
      <c r="L31" s="495"/>
      <c r="M31" s="495"/>
      <c r="N31" s="495"/>
      <c r="O31" s="495"/>
      <c r="P31" s="495"/>
      <c r="Q31" s="495"/>
      <c r="R31" s="495"/>
      <c r="S31" s="495"/>
      <c r="T31" s="495"/>
      <c r="U31" s="496"/>
      <c r="W31" s="22"/>
      <c r="X31" s="22"/>
      <c r="Y31" s="22"/>
      <c r="Z31" s="22"/>
      <c r="AA31" s="22"/>
      <c r="AT31" s="499"/>
      <c r="AU31" s="499"/>
    </row>
    <row r="32" spans="1:47" ht="15" thickBot="1">
      <c r="A32" s="998" t="s">
        <v>544</v>
      </c>
      <c r="B32" s="999"/>
      <c r="C32" s="999"/>
      <c r="D32" s="999"/>
      <c r="E32" s="999"/>
      <c r="F32" s="999"/>
      <c r="G32" s="999"/>
      <c r="H32" s="999"/>
      <c r="I32" s="999"/>
      <c r="J32" s="999"/>
      <c r="K32" s="999"/>
      <c r="L32" s="999"/>
      <c r="M32" s="999"/>
      <c r="N32" s="999"/>
      <c r="O32" s="999"/>
      <c r="P32" s="999"/>
      <c r="Q32" s="999"/>
      <c r="R32" s="999"/>
      <c r="S32" s="999"/>
      <c r="T32" s="999"/>
      <c r="U32" s="1000"/>
      <c r="W32" s="22"/>
      <c r="X32" s="22"/>
      <c r="Y32" s="22"/>
      <c r="Z32" s="22"/>
      <c r="AA32" s="22"/>
      <c r="AT32" s="499"/>
      <c r="AU32" s="499"/>
    </row>
    <row r="33" spans="1:47" ht="15" thickBot="1">
      <c r="A33" s="932" t="s">
        <v>615</v>
      </c>
      <c r="B33" s="933"/>
      <c r="C33" s="933"/>
      <c r="D33" s="933"/>
      <c r="E33" s="933"/>
      <c r="F33" s="933"/>
      <c r="G33" s="933"/>
      <c r="H33" s="933"/>
      <c r="I33" s="933"/>
      <c r="J33" s="934"/>
      <c r="K33" s="519"/>
      <c r="L33" s="932" t="s">
        <v>616</v>
      </c>
      <c r="M33" s="933"/>
      <c r="N33" s="933"/>
      <c r="O33" s="933"/>
      <c r="P33" s="933"/>
      <c r="Q33" s="933"/>
      <c r="R33" s="933"/>
      <c r="S33" s="933"/>
      <c r="T33" s="933"/>
      <c r="U33" s="934"/>
      <c r="W33" s="22"/>
      <c r="X33" s="22"/>
      <c r="Y33" s="22"/>
      <c r="Z33" s="22"/>
      <c r="AA33" s="22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499"/>
      <c r="AN33" s="499"/>
      <c r="AO33" s="499"/>
      <c r="AP33" s="499"/>
      <c r="AQ33" s="499"/>
      <c r="AR33" s="499"/>
      <c r="AS33" s="499"/>
      <c r="AT33" s="499"/>
      <c r="AU33" s="499"/>
    </row>
    <row r="34" spans="1:47" ht="13.5" thickBot="1">
      <c r="A34" s="903" t="s">
        <v>29</v>
      </c>
      <c r="B34" s="945"/>
      <c r="C34" s="945"/>
      <c r="D34" s="945"/>
      <c r="E34" s="904"/>
      <c r="F34" s="888" t="s">
        <v>32</v>
      </c>
      <c r="G34" s="887"/>
      <c r="H34" s="887"/>
      <c r="I34" s="887"/>
      <c r="J34" s="944"/>
      <c r="K34" s="222"/>
      <c r="L34" s="901" t="s">
        <v>484</v>
      </c>
      <c r="M34" s="902"/>
      <c r="N34" s="902"/>
      <c r="O34" s="902"/>
      <c r="P34" s="983"/>
      <c r="Q34" s="896" t="s">
        <v>30</v>
      </c>
      <c r="R34" s="950"/>
      <c r="S34" s="950"/>
      <c r="T34" s="950"/>
      <c r="U34" s="897"/>
      <c r="W34" s="22"/>
      <c r="X34" s="22"/>
      <c r="Y34" s="22"/>
      <c r="Z34" s="22"/>
      <c r="AA34" s="22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499"/>
      <c r="AU34" s="499"/>
    </row>
    <row r="35" spans="1:47" ht="13.5" thickBot="1">
      <c r="A35" s="768" t="s">
        <v>3</v>
      </c>
      <c r="B35" s="768" t="s">
        <v>20</v>
      </c>
      <c r="C35" s="766" t="s">
        <v>21</v>
      </c>
      <c r="D35" s="767">
        <v>2</v>
      </c>
      <c r="E35" s="766" t="s">
        <v>4</v>
      </c>
      <c r="F35" s="651" t="s">
        <v>3</v>
      </c>
      <c r="G35" s="651" t="s">
        <v>20</v>
      </c>
      <c r="H35" s="652" t="s">
        <v>21</v>
      </c>
      <c r="I35" s="775">
        <v>0</v>
      </c>
      <c r="J35" s="652" t="s">
        <v>4</v>
      </c>
      <c r="K35" s="222"/>
      <c r="L35" s="776" t="s">
        <v>3</v>
      </c>
      <c r="M35" s="776" t="s">
        <v>20</v>
      </c>
      <c r="N35" s="137" t="s">
        <v>21</v>
      </c>
      <c r="O35" s="136">
        <v>2</v>
      </c>
      <c r="P35" s="137" t="s">
        <v>4</v>
      </c>
      <c r="Q35" s="166" t="s">
        <v>3</v>
      </c>
      <c r="R35" s="166" t="s">
        <v>20</v>
      </c>
      <c r="S35" s="167" t="s">
        <v>21</v>
      </c>
      <c r="T35" s="164">
        <v>0</v>
      </c>
      <c r="U35" s="167" t="s">
        <v>4</v>
      </c>
      <c r="W35" s="22"/>
      <c r="X35" s="22"/>
      <c r="Y35" s="22"/>
      <c r="Z35" s="22"/>
      <c r="AA35" s="22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  <c r="AL35" s="499"/>
      <c r="AM35" s="499"/>
      <c r="AN35" s="499"/>
      <c r="AO35" s="499"/>
      <c r="AP35" s="499"/>
      <c r="AQ35" s="499"/>
      <c r="AR35" s="499"/>
      <c r="AS35" s="499"/>
      <c r="AT35" s="499"/>
      <c r="AU35" s="499"/>
    </row>
    <row r="36" spans="1:47" ht="12.75">
      <c r="A36" s="236" t="s">
        <v>664</v>
      </c>
      <c r="B36" s="257">
        <f>6+1</f>
        <v>7</v>
      </c>
      <c r="C36" s="152">
        <f>6+1</f>
        <v>7</v>
      </c>
      <c r="D36" s="115">
        <f>(B36+C36)/2</f>
        <v>7</v>
      </c>
      <c r="E36" s="512" t="s">
        <v>1</v>
      </c>
      <c r="F36" s="236" t="s">
        <v>630</v>
      </c>
      <c r="G36" s="257">
        <f>5.5-1</f>
        <v>4.5</v>
      </c>
      <c r="H36" s="152">
        <f>6-1</f>
        <v>5</v>
      </c>
      <c r="I36" s="115">
        <f>(G36+H36)/2</f>
        <v>4.75</v>
      </c>
      <c r="J36" s="512" t="s">
        <v>1</v>
      </c>
      <c r="K36" s="531"/>
      <c r="L36" s="236" t="s">
        <v>698</v>
      </c>
      <c r="M36" s="257">
        <f>6-1</f>
        <v>5</v>
      </c>
      <c r="N36" s="152">
        <f>6-1</f>
        <v>5</v>
      </c>
      <c r="O36" s="115">
        <f>(M36+N36)/2</f>
        <v>5</v>
      </c>
      <c r="P36" s="512" t="s">
        <v>1</v>
      </c>
      <c r="Q36" s="236" t="s">
        <v>491</v>
      </c>
      <c r="R36" s="257">
        <f>6.5+1</f>
        <v>7.5</v>
      </c>
      <c r="S36" s="152">
        <f>6.5+1</f>
        <v>7.5</v>
      </c>
      <c r="T36" s="115">
        <f>(R36+S36)/2</f>
        <v>7.5</v>
      </c>
      <c r="U36" s="512" t="s">
        <v>1</v>
      </c>
      <c r="W36" s="22"/>
      <c r="X36" s="22"/>
      <c r="Y36" s="22"/>
      <c r="Z36" s="22"/>
      <c r="AA36" s="22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  <c r="AT36" s="499"/>
      <c r="AU36" s="499"/>
    </row>
    <row r="37" spans="1:47" ht="12.75">
      <c r="A37" s="237" t="s">
        <v>665</v>
      </c>
      <c r="B37" s="258">
        <v>6</v>
      </c>
      <c r="C37" s="53">
        <v>6</v>
      </c>
      <c r="D37" s="116">
        <f>(B37+C37)/2</f>
        <v>6</v>
      </c>
      <c r="E37" s="513" t="s">
        <v>1</v>
      </c>
      <c r="F37" s="237" t="s">
        <v>631</v>
      </c>
      <c r="G37" s="258">
        <f>6-0.5</f>
        <v>5.5</v>
      </c>
      <c r="H37" s="53">
        <f>6-0.5</f>
        <v>5.5</v>
      </c>
      <c r="I37" s="116">
        <f>(G37+H37)/2</f>
        <v>5.5</v>
      </c>
      <c r="J37" s="513" t="s">
        <v>1</v>
      </c>
      <c r="K37" s="531"/>
      <c r="L37" s="237" t="s">
        <v>699</v>
      </c>
      <c r="M37" s="258">
        <v>6</v>
      </c>
      <c r="N37" s="53">
        <v>6</v>
      </c>
      <c r="O37" s="116">
        <f>(M37+N37)/2</f>
        <v>6</v>
      </c>
      <c r="P37" s="513" t="s">
        <v>1</v>
      </c>
      <c r="Q37" s="237" t="s">
        <v>716</v>
      </c>
      <c r="R37" s="258">
        <v>5</v>
      </c>
      <c r="S37" s="53">
        <v>6</v>
      </c>
      <c r="T37" s="116">
        <f>(R37+S37)/2</f>
        <v>5.5</v>
      </c>
      <c r="U37" s="513" t="s">
        <v>1</v>
      </c>
      <c r="W37" s="22"/>
      <c r="X37" s="22"/>
      <c r="Y37" s="22"/>
      <c r="Z37" s="22"/>
      <c r="AA37" s="22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499"/>
      <c r="AO37" s="499"/>
      <c r="AP37" s="499"/>
      <c r="AQ37" s="499"/>
      <c r="AR37" s="499"/>
      <c r="AS37" s="499"/>
      <c r="AT37" s="499"/>
      <c r="AU37" s="499"/>
    </row>
    <row r="38" spans="1:47" ht="12.75">
      <c r="A38" s="237" t="s">
        <v>666</v>
      </c>
      <c r="B38" s="258">
        <v>6</v>
      </c>
      <c r="C38" s="53">
        <v>6.5</v>
      </c>
      <c r="D38" s="116">
        <f aca="true" t="shared" si="5" ref="D38:D46">(B38+C38)/2</f>
        <v>6.25</v>
      </c>
      <c r="E38" s="513" t="s">
        <v>1</v>
      </c>
      <c r="F38" s="237" t="s">
        <v>632</v>
      </c>
      <c r="G38" s="258">
        <v>6.5</v>
      </c>
      <c r="H38" s="53">
        <v>6</v>
      </c>
      <c r="I38" s="116">
        <f aca="true" t="shared" si="6" ref="I38:I44">(G38+H38)/2</f>
        <v>6.25</v>
      </c>
      <c r="J38" s="513" t="s">
        <v>1</v>
      </c>
      <c r="K38" s="531"/>
      <c r="L38" s="237" t="s">
        <v>700</v>
      </c>
      <c r="M38" s="258">
        <v>6.5</v>
      </c>
      <c r="N38" s="53">
        <v>5.5</v>
      </c>
      <c r="O38" s="116">
        <f aca="true" t="shared" si="7" ref="O38:O46">(M38+N38)/2</f>
        <v>6</v>
      </c>
      <c r="P38" s="513" t="s">
        <v>1</v>
      </c>
      <c r="Q38" s="237" t="s">
        <v>717</v>
      </c>
      <c r="R38" s="258">
        <v>5.5</v>
      </c>
      <c r="S38" s="53">
        <v>7</v>
      </c>
      <c r="T38" s="116">
        <f aca="true" t="shared" si="8" ref="T38:T45">(R38+S38)/2</f>
        <v>6.25</v>
      </c>
      <c r="U38" s="513" t="s">
        <v>1</v>
      </c>
      <c r="W38" s="22"/>
      <c r="X38" s="22"/>
      <c r="Y38" s="22"/>
      <c r="Z38" s="22"/>
      <c r="AA38" s="22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499"/>
      <c r="AU38" s="499"/>
    </row>
    <row r="39" spans="1:27" ht="12.75">
      <c r="A39" s="237" t="s">
        <v>667</v>
      </c>
      <c r="B39" s="258">
        <v>6.5</v>
      </c>
      <c r="C39" s="53">
        <v>6</v>
      </c>
      <c r="D39" s="116">
        <f t="shared" si="5"/>
        <v>6.25</v>
      </c>
      <c r="E39" s="513" t="s">
        <v>1</v>
      </c>
      <c r="F39" s="237" t="s">
        <v>633</v>
      </c>
      <c r="G39" s="258">
        <v>6</v>
      </c>
      <c r="H39" s="53">
        <v>6</v>
      </c>
      <c r="I39" s="116">
        <f t="shared" si="6"/>
        <v>6</v>
      </c>
      <c r="J39" s="513" t="s">
        <v>1</v>
      </c>
      <c r="K39" s="531"/>
      <c r="L39" s="237" t="s">
        <v>701</v>
      </c>
      <c r="M39" s="258">
        <v>5</v>
      </c>
      <c r="N39" s="53">
        <v>5</v>
      </c>
      <c r="O39" s="116">
        <f t="shared" si="7"/>
        <v>5</v>
      </c>
      <c r="P39" s="513" t="s">
        <v>1</v>
      </c>
      <c r="Q39" s="237" t="s">
        <v>718</v>
      </c>
      <c r="R39" s="258">
        <v>6</v>
      </c>
      <c r="S39" s="53">
        <v>5.5</v>
      </c>
      <c r="T39" s="116">
        <f t="shared" si="8"/>
        <v>5.75</v>
      </c>
      <c r="U39" s="513" t="s">
        <v>1</v>
      </c>
      <c r="W39" s="22"/>
      <c r="X39" s="22"/>
      <c r="Y39" s="22"/>
      <c r="Z39" s="22"/>
      <c r="AA39" s="22"/>
    </row>
    <row r="40" spans="1:27" ht="12.75">
      <c r="A40" s="237" t="s">
        <v>668</v>
      </c>
      <c r="B40" s="258">
        <f>7.5+3</f>
        <v>10.5</v>
      </c>
      <c r="C40" s="53">
        <f>7.5+3</f>
        <v>10.5</v>
      </c>
      <c r="D40" s="116">
        <f t="shared" si="5"/>
        <v>10.5</v>
      </c>
      <c r="E40" s="513" t="s">
        <v>1</v>
      </c>
      <c r="F40" s="237" t="s">
        <v>634</v>
      </c>
      <c r="G40" s="258">
        <v>6</v>
      </c>
      <c r="H40" s="53">
        <v>6</v>
      </c>
      <c r="I40" s="116">
        <f t="shared" si="6"/>
        <v>6</v>
      </c>
      <c r="J40" s="513" t="s">
        <v>1</v>
      </c>
      <c r="K40" s="531"/>
      <c r="L40" s="237" t="s">
        <v>702</v>
      </c>
      <c r="M40" s="258">
        <v>7</v>
      </c>
      <c r="N40" s="53">
        <v>7</v>
      </c>
      <c r="O40" s="116">
        <f t="shared" si="7"/>
        <v>7</v>
      </c>
      <c r="P40" s="513" t="s">
        <v>1</v>
      </c>
      <c r="Q40" s="237" t="s">
        <v>719</v>
      </c>
      <c r="R40" s="258">
        <v>6</v>
      </c>
      <c r="S40" s="53">
        <v>6</v>
      </c>
      <c r="T40" s="116">
        <f t="shared" si="8"/>
        <v>6</v>
      </c>
      <c r="U40" s="513" t="s">
        <v>1</v>
      </c>
      <c r="W40" s="22"/>
      <c r="X40" s="22"/>
      <c r="Y40" s="22"/>
      <c r="Z40" s="22"/>
      <c r="AA40" s="22"/>
    </row>
    <row r="41" spans="1:27" ht="12.75">
      <c r="A41" s="237" t="s">
        <v>669</v>
      </c>
      <c r="B41" s="258">
        <f>6-0.5</f>
        <v>5.5</v>
      </c>
      <c r="C41" s="53">
        <f>6.5-0.5</f>
        <v>6</v>
      </c>
      <c r="D41" s="116">
        <f t="shared" si="5"/>
        <v>5.75</v>
      </c>
      <c r="E41" s="513" t="s">
        <v>1</v>
      </c>
      <c r="F41" s="237" t="s">
        <v>635</v>
      </c>
      <c r="G41" s="258">
        <v>5.5</v>
      </c>
      <c r="H41" s="53">
        <v>6.5</v>
      </c>
      <c r="I41" s="116">
        <f t="shared" si="6"/>
        <v>6</v>
      </c>
      <c r="J41" s="513" t="s">
        <v>1</v>
      </c>
      <c r="K41" s="531"/>
      <c r="L41" s="237" t="s">
        <v>703</v>
      </c>
      <c r="M41" s="258">
        <v>5.5</v>
      </c>
      <c r="N41" s="53">
        <v>5.5</v>
      </c>
      <c r="O41" s="116">
        <f t="shared" si="7"/>
        <v>5.5</v>
      </c>
      <c r="P41" s="513" t="s">
        <v>1</v>
      </c>
      <c r="Q41" s="237" t="s">
        <v>720</v>
      </c>
      <c r="R41" s="258">
        <f>6.5-0.5</f>
        <v>6</v>
      </c>
      <c r="S41" s="53">
        <f>7.5-0.5</f>
        <v>7</v>
      </c>
      <c r="T41" s="116">
        <f t="shared" si="8"/>
        <v>6.5</v>
      </c>
      <c r="U41" s="513" t="s">
        <v>1</v>
      </c>
      <c r="W41" s="22"/>
      <c r="X41" s="22"/>
      <c r="Y41" s="22"/>
      <c r="Z41" s="22"/>
      <c r="AA41" s="22"/>
    </row>
    <row r="42" spans="1:27" ht="12.75">
      <c r="A42" s="237" t="s">
        <v>670</v>
      </c>
      <c r="B42" s="258">
        <v>6.5</v>
      </c>
      <c r="C42" s="53">
        <v>6</v>
      </c>
      <c r="D42" s="116">
        <f t="shared" si="5"/>
        <v>6.25</v>
      </c>
      <c r="E42" s="513" t="s">
        <v>1</v>
      </c>
      <c r="F42" s="237" t="s">
        <v>636</v>
      </c>
      <c r="G42" s="258">
        <v>5</v>
      </c>
      <c r="H42" s="53">
        <v>5.5</v>
      </c>
      <c r="I42" s="116">
        <f t="shared" si="6"/>
        <v>5.25</v>
      </c>
      <c r="J42" s="513" t="s">
        <v>1</v>
      </c>
      <c r="K42" s="531"/>
      <c r="L42" s="237" t="s">
        <v>704</v>
      </c>
      <c r="M42" s="258">
        <v>5.5</v>
      </c>
      <c r="N42" s="53">
        <v>6</v>
      </c>
      <c r="O42" s="116">
        <f t="shared" si="7"/>
        <v>5.75</v>
      </c>
      <c r="P42" s="513" t="s">
        <v>1</v>
      </c>
      <c r="Q42" s="237" t="s">
        <v>721</v>
      </c>
      <c r="R42" s="258">
        <v>6.5</v>
      </c>
      <c r="S42" s="53">
        <v>6.5</v>
      </c>
      <c r="T42" s="116">
        <f t="shared" si="8"/>
        <v>6.5</v>
      </c>
      <c r="U42" s="513" t="s">
        <v>1</v>
      </c>
      <c r="W42" s="22"/>
      <c r="X42" s="22"/>
      <c r="Y42" s="22"/>
      <c r="Z42" s="22"/>
      <c r="AA42" s="22"/>
    </row>
    <row r="43" spans="1:27" ht="12.75">
      <c r="A43" s="237" t="s">
        <v>671</v>
      </c>
      <c r="B43" s="258">
        <v>5.5</v>
      </c>
      <c r="C43" s="53">
        <v>5.5</v>
      </c>
      <c r="D43" s="116">
        <f t="shared" si="5"/>
        <v>5.5</v>
      </c>
      <c r="E43" s="513" t="s">
        <v>1</v>
      </c>
      <c r="F43" s="237" t="s">
        <v>637</v>
      </c>
      <c r="G43" s="258">
        <v>7</v>
      </c>
      <c r="H43" s="53">
        <v>7</v>
      </c>
      <c r="I43" s="116">
        <f t="shared" si="6"/>
        <v>7</v>
      </c>
      <c r="J43" s="513" t="s">
        <v>1</v>
      </c>
      <c r="K43" s="531"/>
      <c r="L43" s="237" t="s">
        <v>705</v>
      </c>
      <c r="M43" s="258">
        <v>6</v>
      </c>
      <c r="N43" s="53">
        <v>6.5</v>
      </c>
      <c r="O43" s="116">
        <f t="shared" si="7"/>
        <v>6.25</v>
      </c>
      <c r="P43" s="513" t="s">
        <v>1</v>
      </c>
      <c r="Q43" s="237" t="s">
        <v>722</v>
      </c>
      <c r="R43" s="258">
        <v>6</v>
      </c>
      <c r="S43" s="53">
        <v>6</v>
      </c>
      <c r="T43" s="116">
        <f t="shared" si="8"/>
        <v>6</v>
      </c>
      <c r="U43" s="513" t="s">
        <v>1</v>
      </c>
      <c r="W43" s="22"/>
      <c r="X43" s="22"/>
      <c r="Y43" s="22"/>
      <c r="Z43" s="22"/>
      <c r="AA43" s="22"/>
    </row>
    <row r="44" spans="1:27" ht="12.75">
      <c r="A44" s="237" t="s">
        <v>672</v>
      </c>
      <c r="B44" s="258">
        <f>6.5+3</f>
        <v>9.5</v>
      </c>
      <c r="C44" s="53">
        <f>6.5+3</f>
        <v>9.5</v>
      </c>
      <c r="D44" s="116">
        <f t="shared" si="5"/>
        <v>9.5</v>
      </c>
      <c r="E44" s="513" t="s">
        <v>1</v>
      </c>
      <c r="F44" s="237" t="s">
        <v>638</v>
      </c>
      <c r="G44" s="258">
        <f>6-2</f>
        <v>4</v>
      </c>
      <c r="H44" s="53">
        <f>6-2</f>
        <v>4</v>
      </c>
      <c r="I44" s="116">
        <f t="shared" si="6"/>
        <v>4</v>
      </c>
      <c r="J44" s="513" t="s">
        <v>1</v>
      </c>
      <c r="K44" s="531"/>
      <c r="L44" s="237" t="s">
        <v>706</v>
      </c>
      <c r="M44" s="258" t="s">
        <v>227</v>
      </c>
      <c r="N44" s="53" t="s">
        <v>227</v>
      </c>
      <c r="O44" s="116" t="s">
        <v>227</v>
      </c>
      <c r="P44" s="513" t="s">
        <v>1</v>
      </c>
      <c r="Q44" s="237" t="s">
        <v>723</v>
      </c>
      <c r="R44" s="258">
        <v>5.5</v>
      </c>
      <c r="S44" s="53">
        <v>6</v>
      </c>
      <c r="T44" s="116">
        <f t="shared" si="8"/>
        <v>5.75</v>
      </c>
      <c r="U44" s="513" t="s">
        <v>1</v>
      </c>
      <c r="W44" s="22"/>
      <c r="X44" s="22"/>
      <c r="Y44" s="22"/>
      <c r="Z44" s="22"/>
      <c r="AA44" s="22"/>
    </row>
    <row r="45" spans="1:27" ht="12.75">
      <c r="A45" s="237" t="s">
        <v>673</v>
      </c>
      <c r="B45" s="258">
        <f>6+3</f>
        <v>9</v>
      </c>
      <c r="C45" s="53">
        <f>6.5+3</f>
        <v>9.5</v>
      </c>
      <c r="D45" s="116">
        <f t="shared" si="5"/>
        <v>9.25</v>
      </c>
      <c r="E45" s="514" t="s">
        <v>1</v>
      </c>
      <c r="F45" s="237" t="s">
        <v>639</v>
      </c>
      <c r="G45" s="258" t="s">
        <v>227</v>
      </c>
      <c r="H45" s="53" t="s">
        <v>227</v>
      </c>
      <c r="I45" s="116" t="s">
        <v>227</v>
      </c>
      <c r="J45" s="514" t="s">
        <v>1</v>
      </c>
      <c r="K45" s="540"/>
      <c r="L45" s="237" t="s">
        <v>707</v>
      </c>
      <c r="M45" s="258">
        <v>5.5</v>
      </c>
      <c r="N45" s="53">
        <v>5.5</v>
      </c>
      <c r="O45" s="116">
        <f t="shared" si="7"/>
        <v>5.5</v>
      </c>
      <c r="P45" s="514" t="s">
        <v>1</v>
      </c>
      <c r="Q45" s="237" t="s">
        <v>724</v>
      </c>
      <c r="R45" s="258">
        <v>5.5</v>
      </c>
      <c r="S45" s="53">
        <v>5.5</v>
      </c>
      <c r="T45" s="116">
        <f t="shared" si="8"/>
        <v>5.5</v>
      </c>
      <c r="U45" s="514" t="s">
        <v>1</v>
      </c>
      <c r="W45" s="22"/>
      <c r="X45" s="22"/>
      <c r="Y45" s="22"/>
      <c r="Z45" s="22"/>
      <c r="AA45" s="22"/>
    </row>
    <row r="46" spans="1:27" ht="13.5" thickBot="1">
      <c r="A46" s="238" t="s">
        <v>674</v>
      </c>
      <c r="B46" s="259">
        <f>6.5+3</f>
        <v>9.5</v>
      </c>
      <c r="C46" s="96">
        <f>7+3</f>
        <v>10</v>
      </c>
      <c r="D46" s="117">
        <f t="shared" si="5"/>
        <v>9.75</v>
      </c>
      <c r="E46" s="515" t="s">
        <v>1</v>
      </c>
      <c r="F46" s="238" t="s">
        <v>640</v>
      </c>
      <c r="G46" s="259">
        <v>6</v>
      </c>
      <c r="H46" s="96">
        <v>6</v>
      </c>
      <c r="I46" s="117">
        <f>(G46+H46)/2</f>
        <v>6</v>
      </c>
      <c r="J46" s="515" t="s">
        <v>1</v>
      </c>
      <c r="K46" s="531"/>
      <c r="L46" s="238" t="s">
        <v>708</v>
      </c>
      <c r="M46" s="259">
        <f>4.5-2</f>
        <v>2.5</v>
      </c>
      <c r="N46" s="96">
        <f>5.5-2</f>
        <v>3.5</v>
      </c>
      <c r="O46" s="117">
        <f t="shared" si="7"/>
        <v>3</v>
      </c>
      <c r="P46" s="515" t="s">
        <v>1</v>
      </c>
      <c r="Q46" s="238" t="s">
        <v>725</v>
      </c>
      <c r="R46" s="259" t="s">
        <v>293</v>
      </c>
      <c r="S46" s="96" t="s">
        <v>293</v>
      </c>
      <c r="T46" s="117" t="s">
        <v>293</v>
      </c>
      <c r="U46" s="515" t="s">
        <v>1</v>
      </c>
      <c r="W46" s="22"/>
      <c r="X46" s="22"/>
      <c r="Y46" s="22"/>
      <c r="Z46" s="22"/>
      <c r="AA46" s="22"/>
    </row>
    <row r="47" spans="1:27" ht="13.5" thickBot="1">
      <c r="A47" s="239"/>
      <c r="B47" s="260"/>
      <c r="C47" s="95"/>
      <c r="D47" s="16"/>
      <c r="E47" s="31"/>
      <c r="F47" s="239"/>
      <c r="G47" s="260"/>
      <c r="H47" s="95"/>
      <c r="I47" s="16"/>
      <c r="J47" s="31"/>
      <c r="K47" s="541"/>
      <c r="L47" s="239"/>
      <c r="M47" s="260"/>
      <c r="N47" s="95"/>
      <c r="O47" s="16"/>
      <c r="P47" s="31"/>
      <c r="Q47" s="239"/>
      <c r="R47" s="260"/>
      <c r="S47" s="95"/>
      <c r="T47" s="16"/>
      <c r="U47" s="31"/>
      <c r="W47" s="22"/>
      <c r="X47" s="22"/>
      <c r="Y47" s="22"/>
      <c r="Z47" s="22"/>
      <c r="AA47" s="22"/>
    </row>
    <row r="48" spans="1:27" ht="12.75">
      <c r="A48" s="240" t="s">
        <v>675</v>
      </c>
      <c r="B48" s="261" t="s">
        <v>226</v>
      </c>
      <c r="C48" s="264" t="s">
        <v>226</v>
      </c>
      <c r="D48" s="121" t="s">
        <v>226</v>
      </c>
      <c r="E48" s="516" t="s">
        <v>1</v>
      </c>
      <c r="F48" s="240" t="s">
        <v>641</v>
      </c>
      <c r="G48" s="261" t="s">
        <v>226</v>
      </c>
      <c r="H48" s="264" t="s">
        <v>226</v>
      </c>
      <c r="I48" s="121" t="s">
        <v>226</v>
      </c>
      <c r="J48" s="516" t="s">
        <v>1</v>
      </c>
      <c r="K48" s="541"/>
      <c r="L48" s="240" t="s">
        <v>709</v>
      </c>
      <c r="M48" s="261" t="s">
        <v>226</v>
      </c>
      <c r="N48" s="264" t="s">
        <v>226</v>
      </c>
      <c r="O48" s="121" t="s">
        <v>226</v>
      </c>
      <c r="P48" s="516" t="s">
        <v>1</v>
      </c>
      <c r="Q48" s="240" t="s">
        <v>726</v>
      </c>
      <c r="R48" s="261">
        <f>7.5+1</f>
        <v>8.5</v>
      </c>
      <c r="S48" s="264">
        <f>8+1</f>
        <v>9</v>
      </c>
      <c r="T48" s="121">
        <f>(R48+S48)/2</f>
        <v>8.75</v>
      </c>
      <c r="U48" s="808" t="s">
        <v>1</v>
      </c>
      <c r="W48" s="22"/>
      <c r="X48" s="22"/>
      <c r="Y48" s="22"/>
      <c r="Z48" s="22"/>
      <c r="AA48" s="22"/>
    </row>
    <row r="49" spans="1:27" ht="12.75">
      <c r="A49" s="241" t="s">
        <v>676</v>
      </c>
      <c r="B49" s="262" t="s">
        <v>226</v>
      </c>
      <c r="C49" s="59" t="s">
        <v>226</v>
      </c>
      <c r="D49" s="122" t="s">
        <v>226</v>
      </c>
      <c r="E49" s="100" t="s">
        <v>1</v>
      </c>
      <c r="F49" s="237" t="s">
        <v>642</v>
      </c>
      <c r="G49" s="258">
        <v>5</v>
      </c>
      <c r="H49" s="53">
        <v>5.5</v>
      </c>
      <c r="I49" s="116">
        <f aca="true" t="shared" si="9" ref="I49:I55">(G49+H49)/2</f>
        <v>5.25</v>
      </c>
      <c r="J49" s="100" t="s">
        <v>1</v>
      </c>
      <c r="K49" s="542"/>
      <c r="L49" s="241" t="s">
        <v>710</v>
      </c>
      <c r="M49" s="262" t="s">
        <v>228</v>
      </c>
      <c r="N49" s="59" t="s">
        <v>228</v>
      </c>
      <c r="O49" s="122" t="s">
        <v>228</v>
      </c>
      <c r="P49" s="100" t="s">
        <v>1</v>
      </c>
      <c r="Q49" s="237" t="s">
        <v>727</v>
      </c>
      <c r="R49" s="258">
        <v>5.5</v>
      </c>
      <c r="S49" s="53">
        <v>5</v>
      </c>
      <c r="T49" s="116">
        <f>(R49+S49)/2</f>
        <v>5.25</v>
      </c>
      <c r="U49" s="100" t="s">
        <v>1</v>
      </c>
      <c r="W49" s="22"/>
      <c r="X49" s="22"/>
      <c r="Y49" s="22"/>
      <c r="Z49" s="22"/>
      <c r="AA49" s="22"/>
    </row>
    <row r="50" spans="1:27" ht="12.75">
      <c r="A50" s="241" t="s">
        <v>677</v>
      </c>
      <c r="B50" s="262" t="s">
        <v>226</v>
      </c>
      <c r="C50" s="59" t="s">
        <v>226</v>
      </c>
      <c r="D50" s="122" t="s">
        <v>226</v>
      </c>
      <c r="E50" s="100" t="s">
        <v>1</v>
      </c>
      <c r="F50" s="241" t="s">
        <v>643</v>
      </c>
      <c r="G50" s="262">
        <f>5-0.5-0.5</f>
        <v>4</v>
      </c>
      <c r="H50" s="59">
        <f>5-0.5-0.5</f>
        <v>4</v>
      </c>
      <c r="I50" s="122">
        <f t="shared" si="9"/>
        <v>4</v>
      </c>
      <c r="J50" s="100" t="s">
        <v>1</v>
      </c>
      <c r="K50" s="312"/>
      <c r="L50" s="241" t="s">
        <v>711</v>
      </c>
      <c r="M50" s="262" t="s">
        <v>228</v>
      </c>
      <c r="N50" s="59" t="s">
        <v>228</v>
      </c>
      <c r="O50" s="122" t="s">
        <v>228</v>
      </c>
      <c r="P50" s="100" t="s">
        <v>1</v>
      </c>
      <c r="Q50" s="241" t="s">
        <v>728</v>
      </c>
      <c r="R50" s="262" t="s">
        <v>226</v>
      </c>
      <c r="S50" s="59" t="s">
        <v>226</v>
      </c>
      <c r="T50" s="122" t="s">
        <v>226</v>
      </c>
      <c r="U50" s="100" t="s">
        <v>1</v>
      </c>
      <c r="W50" s="22"/>
      <c r="X50" s="22"/>
      <c r="Y50" s="22"/>
      <c r="Z50" s="22"/>
      <c r="AA50" s="22"/>
    </row>
    <row r="51" spans="1:27" ht="12.75">
      <c r="A51" s="241" t="s">
        <v>678</v>
      </c>
      <c r="B51" s="262" t="s">
        <v>226</v>
      </c>
      <c r="C51" s="59" t="s">
        <v>226</v>
      </c>
      <c r="D51" s="122" t="s">
        <v>226</v>
      </c>
      <c r="E51" s="100" t="s">
        <v>1</v>
      </c>
      <c r="F51" s="241" t="s">
        <v>644</v>
      </c>
      <c r="G51" s="262">
        <f>6-0.5</f>
        <v>5.5</v>
      </c>
      <c r="H51" s="59">
        <f>6-0.5</f>
        <v>5.5</v>
      </c>
      <c r="I51" s="122">
        <f t="shared" si="9"/>
        <v>5.5</v>
      </c>
      <c r="J51" s="100" t="s">
        <v>1</v>
      </c>
      <c r="K51" s="312"/>
      <c r="L51" s="237" t="s">
        <v>712</v>
      </c>
      <c r="M51" s="258">
        <v>7</v>
      </c>
      <c r="N51" s="53">
        <v>7</v>
      </c>
      <c r="O51" s="116">
        <f>(M51+N51)/2</f>
        <v>7</v>
      </c>
      <c r="P51" s="100" t="s">
        <v>1</v>
      </c>
      <c r="Q51" s="241" t="s">
        <v>729</v>
      </c>
      <c r="R51" s="262">
        <v>6.5</v>
      </c>
      <c r="S51" s="59">
        <v>6.5</v>
      </c>
      <c r="T51" s="122">
        <f>(R51+S51)/2</f>
        <v>6.5</v>
      </c>
      <c r="U51" s="100" t="s">
        <v>1</v>
      </c>
      <c r="W51" s="22"/>
      <c r="X51" s="22"/>
      <c r="Y51" s="22"/>
      <c r="Z51" s="22"/>
      <c r="AA51" s="22"/>
    </row>
    <row r="52" spans="1:27" ht="12.75">
      <c r="A52" s="241" t="s">
        <v>679</v>
      </c>
      <c r="B52" s="262">
        <f>5.5-0.5</f>
        <v>5</v>
      </c>
      <c r="C52" s="59">
        <f>6.5-0.5</f>
        <v>6</v>
      </c>
      <c r="D52" s="122">
        <f>(B52+C52)/2</f>
        <v>5.5</v>
      </c>
      <c r="E52" s="100" t="s">
        <v>1</v>
      </c>
      <c r="F52" s="241" t="s">
        <v>645</v>
      </c>
      <c r="G52" s="262">
        <v>6</v>
      </c>
      <c r="H52" s="59">
        <v>7</v>
      </c>
      <c r="I52" s="122">
        <f t="shared" si="9"/>
        <v>6.5</v>
      </c>
      <c r="J52" s="100" t="s">
        <v>1</v>
      </c>
      <c r="K52" s="542"/>
      <c r="L52" s="241" t="s">
        <v>713</v>
      </c>
      <c r="M52" s="262">
        <v>7</v>
      </c>
      <c r="N52" s="59">
        <v>7</v>
      </c>
      <c r="O52" s="122">
        <f>(M52+N52)/2</f>
        <v>7</v>
      </c>
      <c r="P52" s="100" t="s">
        <v>1</v>
      </c>
      <c r="Q52" s="241" t="s">
        <v>730</v>
      </c>
      <c r="R52" s="262">
        <v>6.5</v>
      </c>
      <c r="S52" s="59">
        <v>6.5</v>
      </c>
      <c r="T52" s="122">
        <f>(R52+S52)/2</f>
        <v>6.5</v>
      </c>
      <c r="U52" s="100" t="s">
        <v>1</v>
      </c>
      <c r="W52" s="22"/>
      <c r="X52" s="22"/>
      <c r="Y52" s="22"/>
      <c r="Z52" s="22"/>
      <c r="AA52" s="22"/>
    </row>
    <row r="53" spans="1:27" ht="12.75">
      <c r="A53" s="241" t="s">
        <v>680</v>
      </c>
      <c r="B53" s="262">
        <v>6</v>
      </c>
      <c r="C53" s="59">
        <v>6.5</v>
      </c>
      <c r="D53" s="122">
        <f>(B53+C53)/2</f>
        <v>6.25</v>
      </c>
      <c r="E53" s="100" t="s">
        <v>1</v>
      </c>
      <c r="F53" s="241" t="s">
        <v>646</v>
      </c>
      <c r="G53" s="262">
        <v>6</v>
      </c>
      <c r="H53" s="59">
        <v>7</v>
      </c>
      <c r="I53" s="122">
        <f t="shared" si="9"/>
        <v>6.5</v>
      </c>
      <c r="J53" s="100" t="s">
        <v>1</v>
      </c>
      <c r="K53" s="312"/>
      <c r="L53" s="241" t="s">
        <v>714</v>
      </c>
      <c r="M53" s="262">
        <f>6.5-0.5</f>
        <v>6</v>
      </c>
      <c r="N53" s="59">
        <f>6.5-0.5</f>
        <v>6</v>
      </c>
      <c r="O53" s="122">
        <f>(M53+N53)/2</f>
        <v>6</v>
      </c>
      <c r="P53" s="100" t="s">
        <v>1</v>
      </c>
      <c r="Q53" s="241" t="s">
        <v>731</v>
      </c>
      <c r="R53" s="262">
        <v>6</v>
      </c>
      <c r="S53" s="59">
        <v>6</v>
      </c>
      <c r="T53" s="122">
        <f>(R53+S53)/2</f>
        <v>6</v>
      </c>
      <c r="U53" s="100" t="s">
        <v>1</v>
      </c>
      <c r="W53" s="22"/>
      <c r="X53" s="22"/>
      <c r="Y53" s="22"/>
      <c r="Z53" s="22"/>
      <c r="AA53" s="22"/>
    </row>
    <row r="54" spans="1:27" ht="13.5" thickBot="1">
      <c r="A54" s="242" t="s">
        <v>681</v>
      </c>
      <c r="B54" s="263">
        <v>6</v>
      </c>
      <c r="C54" s="265">
        <v>6</v>
      </c>
      <c r="D54" s="122">
        <f>(B54+C54)/2</f>
        <v>6</v>
      </c>
      <c r="E54" s="100" t="s">
        <v>1</v>
      </c>
      <c r="F54" s="242" t="s">
        <v>647</v>
      </c>
      <c r="G54" s="263">
        <v>6.5</v>
      </c>
      <c r="H54" s="265">
        <v>6</v>
      </c>
      <c r="I54" s="122">
        <f t="shared" si="9"/>
        <v>6.25</v>
      </c>
      <c r="J54" s="100" t="s">
        <v>1</v>
      </c>
      <c r="K54" s="312"/>
      <c r="L54" s="242" t="s">
        <v>715</v>
      </c>
      <c r="M54" s="263">
        <v>6</v>
      </c>
      <c r="N54" s="265">
        <v>6</v>
      </c>
      <c r="O54" s="122">
        <f>(M54+N54)/2</f>
        <v>6</v>
      </c>
      <c r="P54" s="100" t="s">
        <v>1</v>
      </c>
      <c r="Q54" s="242" t="s">
        <v>732</v>
      </c>
      <c r="R54" s="263">
        <v>6</v>
      </c>
      <c r="S54" s="265">
        <v>6</v>
      </c>
      <c r="T54" s="122">
        <f>(R54+S54)/2</f>
        <v>6</v>
      </c>
      <c r="U54" s="100" t="s">
        <v>1</v>
      </c>
      <c r="W54" s="22"/>
      <c r="X54" s="22"/>
      <c r="Y54" s="22"/>
      <c r="Z54" s="22"/>
      <c r="AA54" s="22"/>
    </row>
    <row r="55" spans="1:27" ht="13.5" thickBot="1">
      <c r="A55" s="238" t="s">
        <v>206</v>
      </c>
      <c r="B55" s="259">
        <v>0</v>
      </c>
      <c r="C55" s="96">
        <v>-1</v>
      </c>
      <c r="D55" s="125">
        <f>(B55+C55)/2</f>
        <v>-0.5</v>
      </c>
      <c r="E55" s="518" t="s">
        <v>1</v>
      </c>
      <c r="F55" s="238" t="s">
        <v>474</v>
      </c>
      <c r="G55" s="259">
        <v>-0.5</v>
      </c>
      <c r="H55" s="96">
        <v>0</v>
      </c>
      <c r="I55" s="277">
        <f t="shared" si="9"/>
        <v>-0.25</v>
      </c>
      <c r="J55" s="518" t="s">
        <v>1</v>
      </c>
      <c r="K55" s="312"/>
      <c r="L55" s="238" t="s">
        <v>166</v>
      </c>
      <c r="M55" s="259">
        <v>0.5</v>
      </c>
      <c r="N55" s="96">
        <v>1</v>
      </c>
      <c r="O55" s="125">
        <f>(M55+N55)/2</f>
        <v>0.75</v>
      </c>
      <c r="P55" s="518" t="s">
        <v>1</v>
      </c>
      <c r="Q55" s="238" t="s">
        <v>782</v>
      </c>
      <c r="R55" s="259">
        <v>0</v>
      </c>
      <c r="S55" s="96">
        <v>0</v>
      </c>
      <c r="T55" s="125">
        <f>(R55+S55)/2</f>
        <v>0</v>
      </c>
      <c r="U55" s="518" t="s">
        <v>1</v>
      </c>
      <c r="W55" s="22"/>
      <c r="X55" s="22"/>
      <c r="Y55" s="22"/>
      <c r="Z55" s="22"/>
      <c r="AA55" s="22"/>
    </row>
    <row r="56" spans="1:27" ht="12.75">
      <c r="A56" s="139"/>
      <c r="B56" s="84"/>
      <c r="C56" s="140"/>
      <c r="D56" s="84"/>
      <c r="E56" s="15"/>
      <c r="F56" s="139"/>
      <c r="G56" s="84"/>
      <c r="H56" s="140"/>
      <c r="I56" s="84"/>
      <c r="J56" s="15"/>
      <c r="K56" s="543"/>
      <c r="L56" s="139"/>
      <c r="M56" s="84"/>
      <c r="N56" s="140"/>
      <c r="O56" s="84"/>
      <c r="P56" s="15"/>
      <c r="Q56" s="139"/>
      <c r="R56" s="84"/>
      <c r="S56" s="140"/>
      <c r="T56" s="84"/>
      <c r="U56" s="15"/>
      <c r="W56" s="22"/>
      <c r="X56" s="22"/>
      <c r="Y56" s="22"/>
      <c r="Z56" s="22"/>
      <c r="AA56" s="22"/>
    </row>
    <row r="57" spans="1:27" ht="12.75">
      <c r="A57" s="141"/>
      <c r="B57" s="415">
        <f>D35+B36+B37+B38+B39+B40+B41+B42+B43+B44+B45+B46+B55</f>
        <v>83.5</v>
      </c>
      <c r="C57" s="415">
        <f>D35+C36+C37+C38+C39+C40+C41+C42+C43+C44+C45+C46+C55</f>
        <v>83.5</v>
      </c>
      <c r="D57" s="805">
        <f>D35+D36+D37+D38+D39+D40+D41+D42+D43+D44+D45+D46+D55</f>
        <v>83.5</v>
      </c>
      <c r="E57" s="770" t="s">
        <v>1</v>
      </c>
      <c r="F57" s="141"/>
      <c r="G57" s="758">
        <f>I35+G36+G37+G38+G39+G40+G41+G42+G43+G44+G49+G46+G55</f>
        <v>60.5</v>
      </c>
      <c r="H57" s="774">
        <f>I35+H36+H37+H38+H39+H40+H41+H42+H43+H44+H49+H46+H55</f>
        <v>63</v>
      </c>
      <c r="I57" s="806">
        <f>I35+I36+I37+I38+I39+I40+I41+I42+I43+I44+I49+I46+I55</f>
        <v>61.75</v>
      </c>
      <c r="J57" s="773" t="s">
        <v>1</v>
      </c>
      <c r="K57" s="544"/>
      <c r="L57" s="141"/>
      <c r="M57" s="378">
        <f>O35+M36+M37+M38+M39+M40+M41+M42+M43+M51+M45+M46+M55</f>
        <v>64</v>
      </c>
      <c r="N57" s="377">
        <f>O35+N36+N37+N38+N39+N40+N41+N42+N43+N51+N45+N46+N55</f>
        <v>65.5</v>
      </c>
      <c r="O57" s="807">
        <f>O35+O36+O37+O38+O39+O40+O41+O42+O43+O51+O45+O46+O55</f>
        <v>64.75</v>
      </c>
      <c r="P57" s="777" t="s">
        <v>1</v>
      </c>
      <c r="Q57" s="141"/>
      <c r="R57" s="643">
        <f>T35+R36+R37+R38+R39+R40+R41+R42+R43+R44+R45+R49+R55</f>
        <v>65</v>
      </c>
      <c r="S57" s="643">
        <f>T35+S36+S37+S38+S39+S40+S41+S42+S43+S44+S45+S49+S55</f>
        <v>68</v>
      </c>
      <c r="T57" s="781">
        <f>T35+T36+T37+T38+T39+T40+T41+T42+T43+T44+T45+T49+T55</f>
        <v>66.5</v>
      </c>
      <c r="U57" s="644" t="s">
        <v>1</v>
      </c>
      <c r="W57" s="22"/>
      <c r="X57" s="22"/>
      <c r="Y57" s="22"/>
      <c r="Z57" s="22"/>
      <c r="AA57" s="22"/>
    </row>
    <row r="58" spans="1:27" ht="13.5" thickBot="1">
      <c r="A58" s="713"/>
      <c r="B58" s="40"/>
      <c r="C58" s="40"/>
      <c r="D58" s="66"/>
      <c r="E58" s="19"/>
      <c r="F58" s="713"/>
      <c r="G58" s="40"/>
      <c r="H58" s="40"/>
      <c r="I58" s="66"/>
      <c r="J58" s="19"/>
      <c r="K58" s="223"/>
      <c r="L58" s="713"/>
      <c r="M58" s="40"/>
      <c r="N58" s="40"/>
      <c r="O58" s="66"/>
      <c r="P58" s="19"/>
      <c r="Q58" s="713"/>
      <c r="R58" s="40"/>
      <c r="S58" s="40"/>
      <c r="T58" s="66"/>
      <c r="U58" s="19"/>
      <c r="W58" s="22"/>
      <c r="X58" s="22"/>
      <c r="Y58" s="22"/>
      <c r="Z58" s="22"/>
      <c r="AA58" s="22"/>
    </row>
    <row r="59" spans="1:27" ht="18.75" thickBot="1">
      <c r="A59" s="649"/>
      <c r="B59" s="715"/>
      <c r="C59" s="782"/>
      <c r="D59" s="782">
        <v>4</v>
      </c>
      <c r="E59" s="769" t="s">
        <v>1</v>
      </c>
      <c r="F59" s="653"/>
      <c r="G59" s="714"/>
      <c r="H59" s="189"/>
      <c r="I59" s="771">
        <v>0</v>
      </c>
      <c r="J59" s="772" t="s">
        <v>1</v>
      </c>
      <c r="K59" s="527"/>
      <c r="L59" s="654"/>
      <c r="M59" s="716"/>
      <c r="N59" s="783"/>
      <c r="O59" s="779">
        <v>0</v>
      </c>
      <c r="P59" s="778" t="s">
        <v>1</v>
      </c>
      <c r="Q59" s="642"/>
      <c r="R59" s="728"/>
      <c r="S59" s="727"/>
      <c r="T59" s="780">
        <v>1</v>
      </c>
      <c r="U59" s="641" t="s">
        <v>1</v>
      </c>
      <c r="W59" s="22"/>
      <c r="X59" s="22"/>
      <c r="Y59" s="22"/>
      <c r="Z59" s="22"/>
      <c r="AA59" s="22"/>
    </row>
    <row r="60" spans="1:27" ht="15" thickBot="1">
      <c r="A60" s="1008" t="s">
        <v>554</v>
      </c>
      <c r="B60" s="1009"/>
      <c r="C60" s="1009"/>
      <c r="D60" s="957"/>
      <c r="E60" s="958"/>
      <c r="F60" s="994" t="s">
        <v>555</v>
      </c>
      <c r="G60" s="995"/>
      <c r="H60" s="995"/>
      <c r="I60" s="933"/>
      <c r="J60" s="934"/>
      <c r="K60" s="519"/>
      <c r="L60" s="1008" t="s">
        <v>554</v>
      </c>
      <c r="M60" s="1009"/>
      <c r="N60" s="1009"/>
      <c r="O60" s="957"/>
      <c r="P60" s="958"/>
      <c r="Q60" s="994" t="s">
        <v>555</v>
      </c>
      <c r="R60" s="995"/>
      <c r="S60" s="995"/>
      <c r="T60" s="933"/>
      <c r="U60" s="934"/>
      <c r="W60" s="22"/>
      <c r="X60" s="22"/>
      <c r="Y60" s="22"/>
      <c r="Z60" s="22"/>
      <c r="AA60" s="22"/>
    </row>
    <row r="61" spans="1:27" ht="15" thickBot="1">
      <c r="A61" s="1022" t="s">
        <v>24</v>
      </c>
      <c r="B61" s="1023"/>
      <c r="C61" s="1023"/>
      <c r="D61" s="1023"/>
      <c r="E61" s="1024"/>
      <c r="F61" s="1025" t="s">
        <v>25</v>
      </c>
      <c r="G61" s="1026"/>
      <c r="H61" s="1026"/>
      <c r="I61" s="1026"/>
      <c r="J61" s="1027"/>
      <c r="K61" s="539"/>
      <c r="L61" s="1028" t="s">
        <v>23</v>
      </c>
      <c r="M61" s="1029"/>
      <c r="N61" s="1029"/>
      <c r="O61" s="1029"/>
      <c r="P61" s="1030"/>
      <c r="Q61" s="1031" t="s">
        <v>26</v>
      </c>
      <c r="R61" s="1032"/>
      <c r="S61" s="1032"/>
      <c r="T61" s="1032"/>
      <c r="U61" s="1033"/>
      <c r="W61" s="22"/>
      <c r="X61" s="22"/>
      <c r="Y61" s="22"/>
      <c r="Z61" s="22"/>
      <c r="AA61" s="22"/>
    </row>
    <row r="62" spans="1:27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W62" s="22"/>
      <c r="X62" s="22"/>
      <c r="Y62" s="22"/>
      <c r="Z62" s="22"/>
      <c r="AA62" s="22"/>
    </row>
    <row r="63" spans="1:27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W63" s="22"/>
      <c r="X63" s="22"/>
      <c r="Y63" s="22"/>
      <c r="Z63" s="22"/>
      <c r="AA63" s="22"/>
    </row>
    <row r="64" spans="1:27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W64" s="22"/>
      <c r="X64" s="22"/>
      <c r="Y64" s="22"/>
      <c r="Z64" s="22"/>
      <c r="AA64" s="22"/>
    </row>
    <row r="65" spans="1:27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W65" s="22"/>
      <c r="X65" s="22"/>
      <c r="Y65" s="22"/>
      <c r="Z65" s="22"/>
      <c r="AA65" s="22"/>
    </row>
    <row r="66" spans="1:27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W66" s="22"/>
      <c r="X66" s="22"/>
      <c r="Y66" s="22"/>
      <c r="Z66" s="22"/>
      <c r="AA66" s="22"/>
    </row>
    <row r="67" spans="1:27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W67" s="22"/>
      <c r="X67" s="22"/>
      <c r="Y67" s="22"/>
      <c r="Z67" s="22"/>
      <c r="AA67" s="22"/>
    </row>
    <row r="68" spans="1:27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W68" s="22"/>
      <c r="X68" s="22"/>
      <c r="Y68" s="22"/>
      <c r="Z68" s="22"/>
      <c r="AA68" s="22"/>
    </row>
    <row r="69" spans="1:27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W69" s="22"/>
      <c r="X69" s="22"/>
      <c r="Y69" s="22"/>
      <c r="Z69" s="22"/>
      <c r="AA69" s="22"/>
    </row>
    <row r="70" spans="1:27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W70" s="22"/>
      <c r="X70" s="22"/>
      <c r="Y70" s="22"/>
      <c r="Z70" s="22"/>
      <c r="AA70" s="22"/>
    </row>
    <row r="71" spans="1:27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W71" s="22"/>
      <c r="X71" s="22"/>
      <c r="Y71" s="22"/>
      <c r="Z71" s="22"/>
      <c r="AA71" s="22"/>
    </row>
    <row r="72" spans="1:27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W72" s="22"/>
      <c r="X72" s="22"/>
      <c r="Y72" s="22"/>
      <c r="Z72" s="22"/>
      <c r="AA72" s="22"/>
    </row>
    <row r="73" spans="1:27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W73" s="22"/>
      <c r="X73" s="22"/>
      <c r="Y73" s="22"/>
      <c r="Z73" s="22"/>
      <c r="AA73" s="22"/>
    </row>
    <row r="74" spans="1:27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W74" s="22"/>
      <c r="X74" s="22"/>
      <c r="Y74" s="22"/>
      <c r="Z74" s="22"/>
      <c r="AA74" s="22"/>
    </row>
    <row r="75" spans="1:27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W75" s="22"/>
      <c r="X75" s="22"/>
      <c r="Y75" s="22"/>
      <c r="Z75" s="22"/>
      <c r="AA75" s="22"/>
    </row>
    <row r="76" spans="1:27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W76" s="22"/>
      <c r="X76" s="22"/>
      <c r="Y76" s="22"/>
      <c r="Z76" s="22"/>
      <c r="AA76" s="22"/>
    </row>
    <row r="77" spans="1:27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W77" s="22"/>
      <c r="X77" s="22"/>
      <c r="Y77" s="22"/>
      <c r="Z77" s="22"/>
      <c r="AA77" s="22"/>
    </row>
    <row r="78" spans="1:27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W78" s="22"/>
      <c r="X78" s="22"/>
      <c r="Y78" s="22"/>
      <c r="Z78" s="22"/>
      <c r="AA78" s="22"/>
    </row>
    <row r="79" spans="1:27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W79" s="22"/>
      <c r="X79" s="22"/>
      <c r="Y79" s="22"/>
      <c r="Z79" s="22"/>
      <c r="AA79" s="22"/>
    </row>
    <row r="80" spans="1:27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W80" s="22"/>
      <c r="X80" s="22"/>
      <c r="Y80" s="22"/>
      <c r="Z80" s="22"/>
      <c r="AA80" s="22"/>
    </row>
    <row r="81" spans="1:27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W81" s="22"/>
      <c r="X81" s="22"/>
      <c r="Y81" s="22"/>
      <c r="Z81" s="22"/>
      <c r="AA81" s="22"/>
    </row>
    <row r="82" spans="1:27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W82" s="22"/>
      <c r="X82" s="22"/>
      <c r="Y82" s="22"/>
      <c r="Z82" s="22"/>
      <c r="AA82" s="22"/>
    </row>
    <row r="83" spans="1:27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W83" s="22"/>
      <c r="X83" s="22"/>
      <c r="Y83" s="22"/>
      <c r="Z83" s="22"/>
      <c r="AA83" s="22"/>
    </row>
    <row r="84" spans="1:27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W84" s="22"/>
      <c r="X84" s="22"/>
      <c r="Y84" s="22"/>
      <c r="Z84" s="22"/>
      <c r="AA84" s="22"/>
    </row>
    <row r="85" spans="1:27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W85" s="22"/>
      <c r="X85" s="22"/>
      <c r="Y85" s="22"/>
      <c r="Z85" s="22"/>
      <c r="AA85" s="22"/>
    </row>
    <row r="86" spans="1:27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W86" s="22"/>
      <c r="X86" s="22"/>
      <c r="Y86" s="22"/>
      <c r="Z86" s="22"/>
      <c r="AA86" s="22"/>
    </row>
    <row r="87" spans="1:27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W87" s="22"/>
      <c r="X87" s="22"/>
      <c r="Y87" s="22"/>
      <c r="Z87" s="22"/>
      <c r="AA87" s="22"/>
    </row>
    <row r="88" spans="1:27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W88" s="22"/>
      <c r="X88" s="22"/>
      <c r="Y88" s="22"/>
      <c r="Z88" s="22"/>
      <c r="AA88" s="22"/>
    </row>
    <row r="89" spans="1:27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W89" s="22"/>
      <c r="X89" s="22"/>
      <c r="Y89" s="22"/>
      <c r="Z89" s="22"/>
      <c r="AA89" s="22"/>
    </row>
    <row r="90" spans="1:27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W90" s="22"/>
      <c r="X90" s="22"/>
      <c r="Y90" s="22"/>
      <c r="Z90" s="22"/>
      <c r="AA90" s="22"/>
    </row>
    <row r="91" spans="1:27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W91" s="22"/>
      <c r="X91" s="22"/>
      <c r="Y91" s="22"/>
      <c r="Z91" s="22"/>
      <c r="AA91" s="22"/>
    </row>
    <row r="92" spans="1:27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W92" s="22"/>
      <c r="X92" s="22"/>
      <c r="Y92" s="22"/>
      <c r="Z92" s="22"/>
      <c r="AA92" s="22"/>
    </row>
    <row r="93" spans="1:27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W93" s="22"/>
      <c r="X93" s="22"/>
      <c r="Y93" s="22"/>
      <c r="Z93" s="22"/>
      <c r="AA93" s="22"/>
    </row>
    <row r="94" spans="1:27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W94" s="22"/>
      <c r="X94" s="22"/>
      <c r="Y94" s="22"/>
      <c r="Z94" s="22"/>
      <c r="AA94" s="22"/>
    </row>
    <row r="95" spans="1:27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W95" s="22"/>
      <c r="X95" s="22"/>
      <c r="Y95" s="22"/>
      <c r="Z95" s="22"/>
      <c r="AA95" s="22"/>
    </row>
    <row r="96" spans="1:27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W96" s="22"/>
      <c r="X96" s="22"/>
      <c r="Y96" s="22"/>
      <c r="Z96" s="22"/>
      <c r="AA96" s="22"/>
    </row>
    <row r="97" spans="1:27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W97" s="22"/>
      <c r="X97" s="22"/>
      <c r="Y97" s="22"/>
      <c r="Z97" s="22"/>
      <c r="AA97" s="22"/>
    </row>
    <row r="98" spans="1:27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W98" s="22"/>
      <c r="X98" s="22"/>
      <c r="Y98" s="22"/>
      <c r="Z98" s="22"/>
      <c r="AA98" s="22"/>
    </row>
  </sheetData>
  <mergeCells count="30">
    <mergeCell ref="A61:E61"/>
    <mergeCell ref="F61:J61"/>
    <mergeCell ref="L61:P61"/>
    <mergeCell ref="Q61:U61"/>
    <mergeCell ref="A30:E30"/>
    <mergeCell ref="F30:J30"/>
    <mergeCell ref="L30:P30"/>
    <mergeCell ref="Q30:U30"/>
    <mergeCell ref="A60:E60"/>
    <mergeCell ref="F60:J60"/>
    <mergeCell ref="L60:P60"/>
    <mergeCell ref="Q60:U60"/>
    <mergeCell ref="A29:E29"/>
    <mergeCell ref="F29:J29"/>
    <mergeCell ref="L29:P29"/>
    <mergeCell ref="Q29:U29"/>
    <mergeCell ref="A34:E34"/>
    <mergeCell ref="F34:J34"/>
    <mergeCell ref="L34:P34"/>
    <mergeCell ref="Q34:U34"/>
    <mergeCell ref="A33:J33"/>
    <mergeCell ref="L33:U33"/>
    <mergeCell ref="A1:U1"/>
    <mergeCell ref="A32:U32"/>
    <mergeCell ref="A2:J2"/>
    <mergeCell ref="L2:U2"/>
    <mergeCell ref="A3:E3"/>
    <mergeCell ref="F3:J3"/>
    <mergeCell ref="L3:P3"/>
    <mergeCell ref="Q3:U3"/>
  </mergeCells>
  <printOptions/>
  <pageMargins left="0.17" right="0.17" top="1" bottom="1.75" header="0.5" footer="0.5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150"/>
  <sheetViews>
    <sheetView workbookViewId="0" topLeftCell="A1">
      <selection activeCell="A1" sqref="A1:U1"/>
    </sheetView>
  </sheetViews>
  <sheetFormatPr defaultColWidth="9.140625" defaultRowHeight="12.75"/>
  <cols>
    <col min="1" max="1" width="15.57421875" style="0" bestFit="1" customWidth="1"/>
    <col min="2" max="3" width="4.8515625" style="0" bestFit="1" customWidth="1"/>
    <col min="4" max="4" width="5.421875" style="0" bestFit="1" customWidth="1"/>
    <col min="5" max="5" width="4.7109375" style="0" customWidth="1"/>
    <col min="6" max="6" width="15.28125" style="0" bestFit="1" customWidth="1"/>
    <col min="7" max="8" width="4.8515625" style="0" bestFit="1" customWidth="1"/>
    <col min="9" max="9" width="5.421875" style="0" bestFit="1" customWidth="1"/>
    <col min="10" max="10" width="4.7109375" style="0" customWidth="1"/>
    <col min="11" max="11" width="1.28515625" style="0" customWidth="1"/>
    <col min="12" max="12" width="14.8515625" style="0" bestFit="1" customWidth="1"/>
    <col min="13" max="15" width="5.00390625" style="0" bestFit="1" customWidth="1"/>
    <col min="16" max="16" width="4.7109375" style="0" customWidth="1"/>
    <col min="17" max="17" width="18.00390625" style="0" bestFit="1" customWidth="1"/>
    <col min="18" max="20" width="5.00390625" style="0" bestFit="1" customWidth="1"/>
    <col min="21" max="25" width="4.7109375" style="0" customWidth="1"/>
    <col min="26" max="26" width="12.7109375" style="0" customWidth="1"/>
    <col min="27" max="30" width="4.7109375" style="0" customWidth="1"/>
    <col min="31" max="31" width="12.7109375" style="0" customWidth="1"/>
    <col min="32" max="35" width="4.7109375" style="0" customWidth="1"/>
    <col min="36" max="36" width="12.7109375" style="0" customWidth="1"/>
    <col min="37" max="40" width="4.7109375" style="0" customWidth="1"/>
    <col min="41" max="41" width="14.28125" style="0" bestFit="1" customWidth="1"/>
    <col min="42" max="45" width="4.7109375" style="0" customWidth="1"/>
    <col min="46" max="46" width="14.28125" style="0" bestFit="1" customWidth="1"/>
    <col min="47" max="50" width="4.7109375" style="0" customWidth="1"/>
  </cols>
  <sheetData>
    <row r="1" spans="1:71" ht="15.75" thickBot="1">
      <c r="A1" s="925" t="s">
        <v>550</v>
      </c>
      <c r="B1" s="926"/>
      <c r="C1" s="926"/>
      <c r="D1" s="926"/>
      <c r="E1" s="926"/>
      <c r="F1" s="926"/>
      <c r="G1" s="926"/>
      <c r="H1" s="926"/>
      <c r="I1" s="926"/>
      <c r="J1" s="926"/>
      <c r="K1" s="952"/>
      <c r="L1" s="926"/>
      <c r="M1" s="926"/>
      <c r="N1" s="926"/>
      <c r="O1" s="926"/>
      <c r="P1" s="926"/>
      <c r="Q1" s="926"/>
      <c r="R1" s="926"/>
      <c r="S1" s="926"/>
      <c r="T1" s="926"/>
      <c r="U1" s="1050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</row>
    <row r="2" spans="1:71" ht="15.75" thickBot="1">
      <c r="A2" s="925" t="s">
        <v>549</v>
      </c>
      <c r="B2" s="926"/>
      <c r="C2" s="926"/>
      <c r="D2" s="926"/>
      <c r="E2" s="926"/>
      <c r="F2" s="926"/>
      <c r="G2" s="926"/>
      <c r="H2" s="926"/>
      <c r="I2" s="926"/>
      <c r="J2" s="1050"/>
      <c r="K2" s="519"/>
      <c r="L2" s="932" t="s">
        <v>551</v>
      </c>
      <c r="M2" s="933"/>
      <c r="N2" s="933"/>
      <c r="O2" s="933"/>
      <c r="P2" s="933"/>
      <c r="Q2" s="933"/>
      <c r="R2" s="933"/>
      <c r="S2" s="933"/>
      <c r="T2" s="933"/>
      <c r="U2" s="934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</row>
    <row r="3" spans="1:71" ht="13.5" thickBot="1">
      <c r="A3" s="893" t="s">
        <v>33</v>
      </c>
      <c r="B3" s="894"/>
      <c r="C3" s="894"/>
      <c r="D3" s="894"/>
      <c r="E3" s="1051"/>
      <c r="F3" s="1052" t="s">
        <v>31</v>
      </c>
      <c r="G3" s="1053"/>
      <c r="H3" s="1053"/>
      <c r="I3" s="1053"/>
      <c r="J3" s="1054"/>
      <c r="K3" s="546"/>
      <c r="L3" s="948" t="s">
        <v>352</v>
      </c>
      <c r="M3" s="982"/>
      <c r="N3" s="982"/>
      <c r="O3" s="982"/>
      <c r="P3" s="949"/>
      <c r="Q3" s="900" t="s">
        <v>27</v>
      </c>
      <c r="R3" s="895"/>
      <c r="S3" s="895"/>
      <c r="T3" s="895"/>
      <c r="U3" s="980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</row>
    <row r="4" spans="1:71" ht="13.5" thickBot="1">
      <c r="A4" s="828" t="s">
        <v>3</v>
      </c>
      <c r="B4" s="828" t="s">
        <v>20</v>
      </c>
      <c r="C4" s="829" t="s">
        <v>21</v>
      </c>
      <c r="D4" s="829" t="s">
        <v>405</v>
      </c>
      <c r="E4" s="830" t="s">
        <v>4</v>
      </c>
      <c r="F4" s="837" t="s">
        <v>3</v>
      </c>
      <c r="G4" s="837" t="s">
        <v>20</v>
      </c>
      <c r="H4" s="838" t="s">
        <v>21</v>
      </c>
      <c r="I4" s="838" t="s">
        <v>405</v>
      </c>
      <c r="J4" s="839" t="s">
        <v>4</v>
      </c>
      <c r="K4" s="546"/>
      <c r="L4" s="637" t="s">
        <v>3</v>
      </c>
      <c r="M4" s="637" t="s">
        <v>20</v>
      </c>
      <c r="N4" s="635" t="s">
        <v>21</v>
      </c>
      <c r="O4" s="635" t="s">
        <v>405</v>
      </c>
      <c r="P4" s="636" t="s">
        <v>4</v>
      </c>
      <c r="Q4" s="646" t="s">
        <v>3</v>
      </c>
      <c r="R4" s="646" t="s">
        <v>20</v>
      </c>
      <c r="S4" s="645" t="s">
        <v>21</v>
      </c>
      <c r="T4" s="645" t="s">
        <v>405</v>
      </c>
      <c r="U4" s="797" t="s">
        <v>4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</row>
    <row r="5" spans="1:71" ht="12.75">
      <c r="A5" s="175" t="s">
        <v>863</v>
      </c>
      <c r="B5" s="257">
        <f>6.5-1</f>
        <v>5.5</v>
      </c>
      <c r="C5" s="152">
        <f>6.5-1</f>
        <v>5.5</v>
      </c>
      <c r="D5" s="115">
        <f>(B5+C5)/2</f>
        <v>5.5</v>
      </c>
      <c r="E5" s="512" t="s">
        <v>1</v>
      </c>
      <c r="F5" s="236" t="s">
        <v>800</v>
      </c>
      <c r="G5" s="257">
        <f>6.5+1</f>
        <v>7.5</v>
      </c>
      <c r="H5" s="152">
        <f>6.5+1</f>
        <v>7.5</v>
      </c>
      <c r="I5" s="115">
        <f>(G5+H5)/2</f>
        <v>7.5</v>
      </c>
      <c r="J5" s="512" t="s">
        <v>1</v>
      </c>
      <c r="K5" s="222"/>
      <c r="L5" s="150" t="s">
        <v>509</v>
      </c>
      <c r="M5" s="257">
        <f>5-1-1</f>
        <v>3</v>
      </c>
      <c r="N5" s="152">
        <f>5.5-1-1</f>
        <v>3.5</v>
      </c>
      <c r="O5" s="115">
        <f>(M5+N5)/2</f>
        <v>3.25</v>
      </c>
      <c r="P5" s="512" t="s">
        <v>1</v>
      </c>
      <c r="Q5" s="175" t="s">
        <v>878</v>
      </c>
      <c r="R5" s="257">
        <f>6-1-1-1-1</f>
        <v>2</v>
      </c>
      <c r="S5" s="152">
        <f>6-1-1-1-1</f>
        <v>2</v>
      </c>
      <c r="T5" s="115">
        <f>(R5+S5)/2</f>
        <v>2</v>
      </c>
      <c r="U5" s="512" t="s">
        <v>1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</row>
    <row r="6" spans="1:71" ht="12.75">
      <c r="A6" s="177" t="s">
        <v>864</v>
      </c>
      <c r="B6" s="258">
        <v>5.5</v>
      </c>
      <c r="C6" s="53">
        <v>5</v>
      </c>
      <c r="D6" s="116">
        <f>(B6+C6)/2</f>
        <v>5.25</v>
      </c>
      <c r="E6" s="513" t="s">
        <v>1</v>
      </c>
      <c r="F6" s="237" t="s">
        <v>798</v>
      </c>
      <c r="G6" s="258">
        <v>5.5</v>
      </c>
      <c r="H6" s="53">
        <v>5.5</v>
      </c>
      <c r="I6" s="116">
        <f>(G6+H6)/2</f>
        <v>5.5</v>
      </c>
      <c r="J6" s="513" t="s">
        <v>1</v>
      </c>
      <c r="K6" s="531"/>
      <c r="L6" s="153" t="s">
        <v>510</v>
      </c>
      <c r="M6" s="258">
        <f>5.5+3-0.5</f>
        <v>8</v>
      </c>
      <c r="N6" s="53">
        <f>6.5+3-0.5</f>
        <v>9</v>
      </c>
      <c r="O6" s="116">
        <f>(M6+N6)/2</f>
        <v>8.5</v>
      </c>
      <c r="P6" s="513" t="s">
        <v>1</v>
      </c>
      <c r="Q6" s="177" t="s">
        <v>879</v>
      </c>
      <c r="R6" s="258">
        <f>4-0.5-0.5</f>
        <v>3</v>
      </c>
      <c r="S6" s="53">
        <f>5-0.5-0.5</f>
        <v>4</v>
      </c>
      <c r="T6" s="116">
        <f>(R6+S6)/2</f>
        <v>3.5</v>
      </c>
      <c r="U6" s="513" t="s">
        <v>1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</row>
    <row r="7" spans="1:71" ht="12.75">
      <c r="A7" s="177" t="s">
        <v>865</v>
      </c>
      <c r="B7" s="258">
        <f>6-0.5</f>
        <v>5.5</v>
      </c>
      <c r="C7" s="53">
        <f>6.5-0.5</f>
        <v>6</v>
      </c>
      <c r="D7" s="116">
        <f aca="true" t="shared" si="0" ref="D7:D15">(B7+C7)/2</f>
        <v>5.75</v>
      </c>
      <c r="E7" s="513" t="s">
        <v>1</v>
      </c>
      <c r="F7" s="237" t="s">
        <v>803</v>
      </c>
      <c r="G7" s="258">
        <v>6</v>
      </c>
      <c r="H7" s="53">
        <v>6</v>
      </c>
      <c r="I7" s="116">
        <f aca="true" t="shared" si="1" ref="I7:I15">(G7+H7)/2</f>
        <v>6</v>
      </c>
      <c r="J7" s="513" t="s">
        <v>1</v>
      </c>
      <c r="K7" s="531"/>
      <c r="L7" s="153" t="s">
        <v>511</v>
      </c>
      <c r="M7" s="258">
        <f>6-0.5</f>
        <v>5.5</v>
      </c>
      <c r="N7" s="53">
        <f>5.5-0.5</f>
        <v>5</v>
      </c>
      <c r="O7" s="116">
        <f aca="true" t="shared" si="2" ref="O7:O15">(M7+N7)/2</f>
        <v>5.25</v>
      </c>
      <c r="P7" s="513" t="s">
        <v>1</v>
      </c>
      <c r="Q7" s="177" t="s">
        <v>880</v>
      </c>
      <c r="R7" s="258" t="s">
        <v>227</v>
      </c>
      <c r="S7" s="53" t="s">
        <v>227</v>
      </c>
      <c r="T7" s="116" t="s">
        <v>227</v>
      </c>
      <c r="U7" s="513" t="s">
        <v>1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</row>
    <row r="8" spans="1:71" ht="12.75">
      <c r="A8" s="177" t="s">
        <v>657</v>
      </c>
      <c r="B8" s="258">
        <v>5.5</v>
      </c>
      <c r="C8" s="53">
        <v>6.5</v>
      </c>
      <c r="D8" s="116">
        <f t="shared" si="0"/>
        <v>6</v>
      </c>
      <c r="E8" s="513" t="s">
        <v>1</v>
      </c>
      <c r="F8" s="237" t="s">
        <v>801</v>
      </c>
      <c r="G8" s="258">
        <v>5.5</v>
      </c>
      <c r="H8" s="53">
        <v>6</v>
      </c>
      <c r="I8" s="116">
        <f t="shared" si="1"/>
        <v>5.75</v>
      </c>
      <c r="J8" s="513" t="s">
        <v>1</v>
      </c>
      <c r="K8" s="531"/>
      <c r="L8" s="153" t="s">
        <v>895</v>
      </c>
      <c r="M8" s="258">
        <v>6</v>
      </c>
      <c r="N8" s="53">
        <v>6</v>
      </c>
      <c r="O8" s="116">
        <f t="shared" si="2"/>
        <v>6</v>
      </c>
      <c r="P8" s="513" t="s">
        <v>1</v>
      </c>
      <c r="Q8" s="177" t="s">
        <v>881</v>
      </c>
      <c r="R8" s="258">
        <f>6-0.5</f>
        <v>5.5</v>
      </c>
      <c r="S8" s="53">
        <f>6-0.5</f>
        <v>5.5</v>
      </c>
      <c r="T8" s="116">
        <f>(R8+S8)/2</f>
        <v>5.5</v>
      </c>
      <c r="U8" s="513" t="s">
        <v>1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</row>
    <row r="9" spans="1:71" ht="12.75">
      <c r="A9" s="177" t="s">
        <v>866</v>
      </c>
      <c r="B9" s="258">
        <v>6</v>
      </c>
      <c r="C9" s="53">
        <v>6.5</v>
      </c>
      <c r="D9" s="116">
        <f t="shared" si="0"/>
        <v>6.25</v>
      </c>
      <c r="E9" s="513" t="s">
        <v>1</v>
      </c>
      <c r="F9" s="237" t="s">
        <v>797</v>
      </c>
      <c r="G9" s="258">
        <f>7+3-0.5</f>
        <v>9.5</v>
      </c>
      <c r="H9" s="53">
        <f>7+3-0.5</f>
        <v>9.5</v>
      </c>
      <c r="I9" s="116">
        <f t="shared" si="1"/>
        <v>9.5</v>
      </c>
      <c r="J9" s="513" t="s">
        <v>1</v>
      </c>
      <c r="K9" s="531"/>
      <c r="L9" s="153" t="s">
        <v>513</v>
      </c>
      <c r="M9" s="258">
        <f>7+3</f>
        <v>10</v>
      </c>
      <c r="N9" s="53">
        <f>7+3</f>
        <v>10</v>
      </c>
      <c r="O9" s="116">
        <f t="shared" si="2"/>
        <v>10</v>
      </c>
      <c r="P9" s="513" t="s">
        <v>1</v>
      </c>
      <c r="Q9" s="177" t="s">
        <v>882</v>
      </c>
      <c r="R9" s="258">
        <v>6</v>
      </c>
      <c r="S9" s="53">
        <v>6</v>
      </c>
      <c r="T9" s="116">
        <f aca="true" t="shared" si="3" ref="T9:T15">(R9+S9)/2</f>
        <v>6</v>
      </c>
      <c r="U9" s="513" t="s">
        <v>1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</row>
    <row r="10" spans="1:71" ht="12.75">
      <c r="A10" s="177" t="s">
        <v>783</v>
      </c>
      <c r="B10" s="258">
        <v>6</v>
      </c>
      <c r="C10" s="53">
        <v>6</v>
      </c>
      <c r="D10" s="116">
        <f t="shared" si="0"/>
        <v>6</v>
      </c>
      <c r="E10" s="513" t="s">
        <v>1</v>
      </c>
      <c r="F10" s="237" t="s">
        <v>650</v>
      </c>
      <c r="G10" s="258">
        <v>6</v>
      </c>
      <c r="H10" s="53">
        <v>6</v>
      </c>
      <c r="I10" s="116">
        <f t="shared" si="1"/>
        <v>6</v>
      </c>
      <c r="J10" s="513" t="s">
        <v>1</v>
      </c>
      <c r="K10" s="531"/>
      <c r="L10" s="153" t="s">
        <v>773</v>
      </c>
      <c r="M10" s="258">
        <v>6</v>
      </c>
      <c r="N10" s="53">
        <v>6.5</v>
      </c>
      <c r="O10" s="116">
        <f t="shared" si="2"/>
        <v>6.25</v>
      </c>
      <c r="P10" s="513" t="s">
        <v>1</v>
      </c>
      <c r="Q10" s="177" t="s">
        <v>883</v>
      </c>
      <c r="R10" s="258">
        <f>6-0.5</f>
        <v>5.5</v>
      </c>
      <c r="S10" s="53">
        <f>5.5-0.5</f>
        <v>5</v>
      </c>
      <c r="T10" s="116">
        <f t="shared" si="3"/>
        <v>5.25</v>
      </c>
      <c r="U10" s="513" t="s">
        <v>1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</row>
    <row r="11" spans="1:71" ht="12.75">
      <c r="A11" s="177" t="s">
        <v>867</v>
      </c>
      <c r="B11" s="258">
        <v>5.5</v>
      </c>
      <c r="C11" s="53">
        <v>5</v>
      </c>
      <c r="D11" s="116">
        <f t="shared" si="0"/>
        <v>5.25</v>
      </c>
      <c r="E11" s="513" t="s">
        <v>1</v>
      </c>
      <c r="F11" s="237" t="s">
        <v>799</v>
      </c>
      <c r="G11" s="258">
        <v>6</v>
      </c>
      <c r="H11" s="53">
        <v>6</v>
      </c>
      <c r="I11" s="116">
        <f t="shared" si="1"/>
        <v>6</v>
      </c>
      <c r="J11" s="513" t="s">
        <v>1</v>
      </c>
      <c r="K11" s="531"/>
      <c r="L11" s="153" t="s">
        <v>774</v>
      </c>
      <c r="M11" s="258">
        <v>6</v>
      </c>
      <c r="N11" s="53">
        <v>6.5</v>
      </c>
      <c r="O11" s="116">
        <f t="shared" si="2"/>
        <v>6.25</v>
      </c>
      <c r="P11" s="513" t="s">
        <v>1</v>
      </c>
      <c r="Q11" s="177" t="s">
        <v>884</v>
      </c>
      <c r="R11" s="258">
        <v>6</v>
      </c>
      <c r="S11" s="53">
        <v>5.5</v>
      </c>
      <c r="T11" s="116">
        <f t="shared" si="3"/>
        <v>5.75</v>
      </c>
      <c r="U11" s="513" t="s">
        <v>1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</row>
    <row r="12" spans="1:71" ht="12.75">
      <c r="A12" s="177" t="s">
        <v>868</v>
      </c>
      <c r="B12" s="258">
        <v>6.5</v>
      </c>
      <c r="C12" s="53">
        <v>7</v>
      </c>
      <c r="D12" s="116">
        <f t="shared" si="0"/>
        <v>6.75</v>
      </c>
      <c r="E12" s="513" t="s">
        <v>1</v>
      </c>
      <c r="F12" s="237" t="s">
        <v>804</v>
      </c>
      <c r="G12" s="258">
        <f>6-0.5</f>
        <v>5.5</v>
      </c>
      <c r="H12" s="53">
        <f>6-0.5</f>
        <v>5.5</v>
      </c>
      <c r="I12" s="116">
        <f t="shared" si="1"/>
        <v>5.5</v>
      </c>
      <c r="J12" s="513" t="s">
        <v>1</v>
      </c>
      <c r="K12" s="531"/>
      <c r="L12" s="153" t="s">
        <v>896</v>
      </c>
      <c r="M12" s="258">
        <v>6.5</v>
      </c>
      <c r="N12" s="53">
        <v>6.5</v>
      </c>
      <c r="O12" s="116">
        <f t="shared" si="2"/>
        <v>6.5</v>
      </c>
      <c r="P12" s="513" t="s">
        <v>1</v>
      </c>
      <c r="Q12" s="177" t="s">
        <v>885</v>
      </c>
      <c r="R12" s="258">
        <v>6</v>
      </c>
      <c r="S12" s="53">
        <v>6.5</v>
      </c>
      <c r="T12" s="116">
        <f t="shared" si="3"/>
        <v>6.25</v>
      </c>
      <c r="U12" s="513" t="s">
        <v>1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</row>
    <row r="13" spans="1:71" ht="12.75">
      <c r="A13" s="177" t="s">
        <v>661</v>
      </c>
      <c r="B13" s="258">
        <f>6-0.5</f>
        <v>5.5</v>
      </c>
      <c r="C13" s="53">
        <f>5.5-0.5</f>
        <v>5</v>
      </c>
      <c r="D13" s="116">
        <f t="shared" si="0"/>
        <v>5.25</v>
      </c>
      <c r="E13" s="513" t="s">
        <v>1</v>
      </c>
      <c r="F13" s="237" t="s">
        <v>802</v>
      </c>
      <c r="G13" s="258" t="s">
        <v>227</v>
      </c>
      <c r="H13" s="53" t="s">
        <v>227</v>
      </c>
      <c r="I13" s="116" t="s">
        <v>227</v>
      </c>
      <c r="J13" s="513" t="s">
        <v>1</v>
      </c>
      <c r="K13" s="531"/>
      <c r="L13" s="153" t="s">
        <v>897</v>
      </c>
      <c r="M13" s="258">
        <f>7.5+3+3</f>
        <v>13.5</v>
      </c>
      <c r="N13" s="53">
        <f>7.5+3+3</f>
        <v>13.5</v>
      </c>
      <c r="O13" s="116">
        <f t="shared" si="2"/>
        <v>13.5</v>
      </c>
      <c r="P13" s="513" t="s">
        <v>1</v>
      </c>
      <c r="Q13" s="177" t="s">
        <v>886</v>
      </c>
      <c r="R13" s="258">
        <f>7+2</f>
        <v>9</v>
      </c>
      <c r="S13" s="53">
        <f>7+2</f>
        <v>9</v>
      </c>
      <c r="T13" s="116">
        <f t="shared" si="3"/>
        <v>9</v>
      </c>
      <c r="U13" s="513" t="s">
        <v>1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</row>
    <row r="14" spans="1:71" ht="12.75">
      <c r="A14" s="177" t="s">
        <v>869</v>
      </c>
      <c r="B14" s="258">
        <v>5</v>
      </c>
      <c r="C14" s="53">
        <v>6</v>
      </c>
      <c r="D14" s="116">
        <f t="shared" si="0"/>
        <v>5.5</v>
      </c>
      <c r="E14" s="514" t="s">
        <v>1</v>
      </c>
      <c r="F14" s="237" t="s">
        <v>619</v>
      </c>
      <c r="G14" s="258">
        <f>7+3</f>
        <v>10</v>
      </c>
      <c r="H14" s="53">
        <f>7+3</f>
        <v>10</v>
      </c>
      <c r="I14" s="116">
        <f t="shared" si="1"/>
        <v>10</v>
      </c>
      <c r="J14" s="514" t="s">
        <v>1</v>
      </c>
      <c r="K14" s="531"/>
      <c r="L14" s="153" t="s">
        <v>898</v>
      </c>
      <c r="M14" s="258">
        <v>5</v>
      </c>
      <c r="N14" s="53">
        <v>6</v>
      </c>
      <c r="O14" s="116">
        <f t="shared" si="2"/>
        <v>5.5</v>
      </c>
      <c r="P14" s="514" t="s">
        <v>1</v>
      </c>
      <c r="Q14" s="177" t="s">
        <v>887</v>
      </c>
      <c r="R14" s="258">
        <f>6.5+3</f>
        <v>9.5</v>
      </c>
      <c r="S14" s="53">
        <f>6.5+3</f>
        <v>9.5</v>
      </c>
      <c r="T14" s="116">
        <f t="shared" si="3"/>
        <v>9.5</v>
      </c>
      <c r="U14" s="514" t="s">
        <v>1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ht="13.5" thickBot="1">
      <c r="A15" s="179" t="s">
        <v>870</v>
      </c>
      <c r="B15" s="259">
        <f>6+2</f>
        <v>8</v>
      </c>
      <c r="C15" s="96">
        <f>6+2</f>
        <v>8</v>
      </c>
      <c r="D15" s="117">
        <f t="shared" si="0"/>
        <v>8</v>
      </c>
      <c r="E15" s="515" t="s">
        <v>1</v>
      </c>
      <c r="F15" s="238" t="s">
        <v>618</v>
      </c>
      <c r="G15" s="259">
        <f>5-0.5</f>
        <v>4.5</v>
      </c>
      <c r="H15" s="96">
        <f>5-0.5</f>
        <v>4.5</v>
      </c>
      <c r="I15" s="117">
        <f t="shared" si="1"/>
        <v>4.5</v>
      </c>
      <c r="J15" s="515" t="s">
        <v>1</v>
      </c>
      <c r="K15" s="540"/>
      <c r="L15" s="154" t="s">
        <v>777</v>
      </c>
      <c r="M15" s="259">
        <f>6+3-0.5</f>
        <v>8.5</v>
      </c>
      <c r="N15" s="96">
        <f>6+3-0.5</f>
        <v>8.5</v>
      </c>
      <c r="O15" s="117">
        <f t="shared" si="2"/>
        <v>8.5</v>
      </c>
      <c r="P15" s="515" t="s">
        <v>1</v>
      </c>
      <c r="Q15" s="179" t="s">
        <v>888</v>
      </c>
      <c r="R15" s="259">
        <v>5</v>
      </c>
      <c r="S15" s="96">
        <v>5.5</v>
      </c>
      <c r="T15" s="117">
        <f t="shared" si="3"/>
        <v>5.25</v>
      </c>
      <c r="U15" s="515" t="s">
        <v>1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</row>
    <row r="16" spans="1:71" ht="13.5" thickBot="1">
      <c r="A16" s="181"/>
      <c r="B16" s="260"/>
      <c r="C16" s="95"/>
      <c r="D16" s="16"/>
      <c r="E16" s="31"/>
      <c r="F16" s="239"/>
      <c r="G16" s="260"/>
      <c r="H16" s="95"/>
      <c r="I16" s="16"/>
      <c r="J16" s="31"/>
      <c r="K16" s="531"/>
      <c r="L16" s="30"/>
      <c r="M16" s="260"/>
      <c r="N16" s="95"/>
      <c r="O16" s="16"/>
      <c r="P16" s="31"/>
      <c r="Q16" s="181"/>
      <c r="R16" s="260"/>
      <c r="S16" s="95"/>
      <c r="T16" s="16"/>
      <c r="U16" s="31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</row>
    <row r="17" spans="1:71" ht="12.75">
      <c r="A17" s="182" t="s">
        <v>871</v>
      </c>
      <c r="B17" s="261" t="s">
        <v>226</v>
      </c>
      <c r="C17" s="264" t="s">
        <v>226</v>
      </c>
      <c r="D17" s="121" t="s">
        <v>226</v>
      </c>
      <c r="E17" s="516" t="s">
        <v>1</v>
      </c>
      <c r="F17" s="240" t="s">
        <v>807</v>
      </c>
      <c r="G17" s="261" t="s">
        <v>226</v>
      </c>
      <c r="H17" s="264" t="s">
        <v>226</v>
      </c>
      <c r="I17" s="121" t="s">
        <v>226</v>
      </c>
      <c r="J17" s="516" t="s">
        <v>1</v>
      </c>
      <c r="K17" s="541"/>
      <c r="L17" s="156" t="s">
        <v>520</v>
      </c>
      <c r="M17" s="261" t="s">
        <v>226</v>
      </c>
      <c r="N17" s="264" t="s">
        <v>226</v>
      </c>
      <c r="O17" s="121" t="s">
        <v>226</v>
      </c>
      <c r="P17" s="516" t="s">
        <v>1</v>
      </c>
      <c r="Q17" s="182" t="s">
        <v>692</v>
      </c>
      <c r="R17" s="261">
        <f>6-1</f>
        <v>5</v>
      </c>
      <c r="S17" s="264">
        <f>6-1</f>
        <v>5</v>
      </c>
      <c r="T17" s="121">
        <f aca="true" t="shared" si="4" ref="T17:T24">(R17+S17)/2</f>
        <v>5</v>
      </c>
      <c r="U17" s="516" t="s">
        <v>1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</row>
    <row r="18" spans="1:71" ht="12.75">
      <c r="A18" s="184" t="s">
        <v>872</v>
      </c>
      <c r="B18" s="262" t="s">
        <v>226</v>
      </c>
      <c r="C18" s="59" t="s">
        <v>226</v>
      </c>
      <c r="D18" s="122" t="s">
        <v>226</v>
      </c>
      <c r="E18" s="100" t="s">
        <v>1</v>
      </c>
      <c r="F18" s="237" t="s">
        <v>905</v>
      </c>
      <c r="G18" s="258">
        <f>6-0.5</f>
        <v>5.5</v>
      </c>
      <c r="H18" s="53">
        <f>6-0.5</f>
        <v>5.5</v>
      </c>
      <c r="I18" s="116">
        <f>(G18+H18)/2</f>
        <v>5.5</v>
      </c>
      <c r="J18" s="517" t="s">
        <v>1</v>
      </c>
      <c r="K18" s="541"/>
      <c r="L18" s="248" t="s">
        <v>778</v>
      </c>
      <c r="M18" s="262" t="s">
        <v>228</v>
      </c>
      <c r="N18" s="59" t="s">
        <v>228</v>
      </c>
      <c r="O18" s="122" t="s">
        <v>228</v>
      </c>
      <c r="P18" s="100" t="s">
        <v>1</v>
      </c>
      <c r="Q18" s="184" t="s">
        <v>889</v>
      </c>
      <c r="R18" s="262">
        <f>7+3</f>
        <v>10</v>
      </c>
      <c r="S18" s="59">
        <f>7+3</f>
        <v>10</v>
      </c>
      <c r="T18" s="122">
        <f t="shared" si="4"/>
        <v>10</v>
      </c>
      <c r="U18" s="100" t="s">
        <v>1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</row>
    <row r="19" spans="1:71" ht="12.75">
      <c r="A19" s="184" t="s">
        <v>873</v>
      </c>
      <c r="B19" s="262">
        <v>6.5</v>
      </c>
      <c r="C19" s="59">
        <v>6.5</v>
      </c>
      <c r="D19" s="122">
        <f aca="true" t="shared" si="5" ref="D19:D24">(B19+C19)/2</f>
        <v>6.5</v>
      </c>
      <c r="E19" s="100" t="s">
        <v>1</v>
      </c>
      <c r="F19" s="241" t="s">
        <v>902</v>
      </c>
      <c r="G19" s="262" t="s">
        <v>226</v>
      </c>
      <c r="H19" s="59" t="s">
        <v>226</v>
      </c>
      <c r="I19" s="122" t="s">
        <v>226</v>
      </c>
      <c r="J19" s="100" t="s">
        <v>1</v>
      </c>
      <c r="K19" s="542"/>
      <c r="L19" s="248" t="s">
        <v>899</v>
      </c>
      <c r="M19" s="262" t="s">
        <v>228</v>
      </c>
      <c r="N19" s="59" t="s">
        <v>228</v>
      </c>
      <c r="O19" s="122" t="s">
        <v>228</v>
      </c>
      <c r="P19" s="100" t="s">
        <v>1</v>
      </c>
      <c r="Q19" s="184" t="s">
        <v>890</v>
      </c>
      <c r="R19" s="262">
        <v>6</v>
      </c>
      <c r="S19" s="59">
        <v>6</v>
      </c>
      <c r="T19" s="122">
        <f t="shared" si="4"/>
        <v>6</v>
      </c>
      <c r="U19" s="100" t="s">
        <v>1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</row>
    <row r="20" spans="1:71" ht="12.75">
      <c r="A20" s="184" t="s">
        <v>874</v>
      </c>
      <c r="B20" s="262">
        <f>6.5+3</f>
        <v>9.5</v>
      </c>
      <c r="C20" s="59">
        <f>6+3</f>
        <v>9</v>
      </c>
      <c r="D20" s="122">
        <f t="shared" si="5"/>
        <v>9.25</v>
      </c>
      <c r="E20" s="100" t="s">
        <v>1</v>
      </c>
      <c r="F20" s="241" t="s">
        <v>808</v>
      </c>
      <c r="G20" s="262">
        <v>6.5</v>
      </c>
      <c r="H20" s="59">
        <v>6</v>
      </c>
      <c r="I20" s="122">
        <f>(G20+H20)/2</f>
        <v>6.25</v>
      </c>
      <c r="J20" s="100" t="s">
        <v>1</v>
      </c>
      <c r="K20" s="541"/>
      <c r="L20" s="248" t="s">
        <v>900</v>
      </c>
      <c r="M20" s="262" t="s">
        <v>226</v>
      </c>
      <c r="N20" s="59" t="s">
        <v>226</v>
      </c>
      <c r="O20" s="122" t="s">
        <v>226</v>
      </c>
      <c r="P20" s="100" t="s">
        <v>1</v>
      </c>
      <c r="Q20" s="184" t="s">
        <v>891</v>
      </c>
      <c r="R20" s="262" t="s">
        <v>228</v>
      </c>
      <c r="S20" s="59" t="s">
        <v>228</v>
      </c>
      <c r="T20" s="122" t="s">
        <v>228</v>
      </c>
      <c r="U20" s="100" t="s">
        <v>1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</row>
    <row r="21" spans="1:71" ht="12.75">
      <c r="A21" s="184" t="s">
        <v>875</v>
      </c>
      <c r="B21" s="262">
        <f>6.5-0.5</f>
        <v>6</v>
      </c>
      <c r="C21" s="59">
        <f>6.5-0.5</f>
        <v>6</v>
      </c>
      <c r="D21" s="122">
        <f t="shared" si="5"/>
        <v>6</v>
      </c>
      <c r="E21" s="100" t="s">
        <v>1</v>
      </c>
      <c r="F21" s="241" t="s">
        <v>649</v>
      </c>
      <c r="G21" s="262">
        <f>6.5-0.5</f>
        <v>6</v>
      </c>
      <c r="H21" s="59">
        <f>7-0.5</f>
        <v>6.5</v>
      </c>
      <c r="I21" s="122">
        <f>(G21+H21)/2</f>
        <v>6.25</v>
      </c>
      <c r="J21" s="100" t="s">
        <v>1</v>
      </c>
      <c r="K21" s="542"/>
      <c r="L21" s="248" t="s">
        <v>901</v>
      </c>
      <c r="M21" s="262">
        <v>6.5</v>
      </c>
      <c r="N21" s="59">
        <v>6</v>
      </c>
      <c r="O21" s="122">
        <f>(M21+N21)/2</f>
        <v>6.25</v>
      </c>
      <c r="P21" s="100" t="s">
        <v>1</v>
      </c>
      <c r="Q21" s="184" t="s">
        <v>892</v>
      </c>
      <c r="R21" s="262">
        <v>6</v>
      </c>
      <c r="S21" s="59">
        <v>6</v>
      </c>
      <c r="T21" s="122">
        <f t="shared" si="4"/>
        <v>6</v>
      </c>
      <c r="U21" s="100" t="s">
        <v>1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</row>
    <row r="22" spans="1:71" ht="12.75">
      <c r="A22" s="184" t="s">
        <v>876</v>
      </c>
      <c r="B22" s="262">
        <v>6.5</v>
      </c>
      <c r="C22" s="59">
        <v>6</v>
      </c>
      <c r="D22" s="122">
        <f t="shared" si="5"/>
        <v>6.25</v>
      </c>
      <c r="E22" s="100" t="s">
        <v>1</v>
      </c>
      <c r="F22" s="241" t="s">
        <v>806</v>
      </c>
      <c r="G22" s="262">
        <v>5</v>
      </c>
      <c r="H22" s="59">
        <v>6</v>
      </c>
      <c r="I22" s="122">
        <f>(G22+H22)/2</f>
        <v>5.5</v>
      </c>
      <c r="J22" s="100" t="s">
        <v>1</v>
      </c>
      <c r="K22" s="542"/>
      <c r="L22" s="248" t="s">
        <v>336</v>
      </c>
      <c r="M22" s="262" t="s">
        <v>226</v>
      </c>
      <c r="N22" s="59" t="s">
        <v>226</v>
      </c>
      <c r="O22" s="122" t="s">
        <v>226</v>
      </c>
      <c r="P22" s="100" t="s">
        <v>1</v>
      </c>
      <c r="Q22" s="177" t="s">
        <v>893</v>
      </c>
      <c r="R22" s="258">
        <v>6</v>
      </c>
      <c r="S22" s="53">
        <v>5.5</v>
      </c>
      <c r="T22" s="116">
        <f t="shared" si="4"/>
        <v>5.75</v>
      </c>
      <c r="U22" s="100" t="s">
        <v>1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</row>
    <row r="23" spans="1:71" ht="13.5" thickBot="1">
      <c r="A23" s="186" t="s">
        <v>877</v>
      </c>
      <c r="B23" s="263">
        <v>4</v>
      </c>
      <c r="C23" s="265">
        <v>5</v>
      </c>
      <c r="D23" s="122">
        <f t="shared" si="5"/>
        <v>4.5</v>
      </c>
      <c r="E23" s="100" t="s">
        <v>1</v>
      </c>
      <c r="F23" s="242" t="s">
        <v>805</v>
      </c>
      <c r="G23" s="263">
        <f>5.5-0.5</f>
        <v>5</v>
      </c>
      <c r="H23" s="265">
        <f>5.5-0.5</f>
        <v>5</v>
      </c>
      <c r="I23" s="122">
        <f>(G23+H23)/2</f>
        <v>5</v>
      </c>
      <c r="J23" s="100" t="s">
        <v>1</v>
      </c>
      <c r="K23" s="312"/>
      <c r="L23" s="159" t="s">
        <v>336</v>
      </c>
      <c r="M23" s="263" t="s">
        <v>226</v>
      </c>
      <c r="N23" s="265" t="s">
        <v>226</v>
      </c>
      <c r="O23" s="122" t="s">
        <v>226</v>
      </c>
      <c r="P23" s="100" t="s">
        <v>1</v>
      </c>
      <c r="Q23" s="186" t="s">
        <v>894</v>
      </c>
      <c r="R23" s="263">
        <v>5.5</v>
      </c>
      <c r="S23" s="265">
        <v>5.5</v>
      </c>
      <c r="T23" s="122">
        <f t="shared" si="4"/>
        <v>5.5</v>
      </c>
      <c r="U23" s="100" t="s">
        <v>1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</row>
    <row r="24" spans="1:71" ht="13.5" thickBot="1">
      <c r="A24" s="179" t="s">
        <v>92</v>
      </c>
      <c r="B24" s="259">
        <v>0</v>
      </c>
      <c r="C24" s="96">
        <v>1</v>
      </c>
      <c r="D24" s="125">
        <f t="shared" si="5"/>
        <v>0.5</v>
      </c>
      <c r="E24" s="518" t="s">
        <v>1</v>
      </c>
      <c r="F24" s="238" t="s">
        <v>187</v>
      </c>
      <c r="G24" s="259">
        <v>0.5</v>
      </c>
      <c r="H24" s="96">
        <v>1</v>
      </c>
      <c r="I24" s="125">
        <f>(G24+H24)/2</f>
        <v>0.75</v>
      </c>
      <c r="J24" s="518" t="s">
        <v>1</v>
      </c>
      <c r="K24" s="312"/>
      <c r="L24" s="160" t="s">
        <v>373</v>
      </c>
      <c r="M24" s="259">
        <v>0.5</v>
      </c>
      <c r="N24" s="96">
        <v>0</v>
      </c>
      <c r="O24" s="125">
        <f>(M24+N24)/2</f>
        <v>0.25</v>
      </c>
      <c r="P24" s="518" t="s">
        <v>1</v>
      </c>
      <c r="Q24" s="179" t="s">
        <v>129</v>
      </c>
      <c r="R24" s="259">
        <v>0</v>
      </c>
      <c r="S24" s="96">
        <v>-1</v>
      </c>
      <c r="T24" s="125">
        <f t="shared" si="4"/>
        <v>-0.5</v>
      </c>
      <c r="U24" s="518" t="s">
        <v>1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</row>
    <row r="25" spans="1:71" ht="12.75">
      <c r="A25" s="139"/>
      <c r="B25" s="84"/>
      <c r="C25" s="140"/>
      <c r="D25" s="84"/>
      <c r="E25" s="15"/>
      <c r="F25" s="139"/>
      <c r="G25" s="84"/>
      <c r="H25" s="140"/>
      <c r="I25" s="84"/>
      <c r="J25" s="15"/>
      <c r="K25" s="542"/>
      <c r="L25" s="139"/>
      <c r="M25" s="84"/>
      <c r="N25" s="140"/>
      <c r="O25" s="84"/>
      <c r="P25" s="15"/>
      <c r="Q25" s="139"/>
      <c r="R25" s="84"/>
      <c r="S25" s="140"/>
      <c r="T25" s="84"/>
      <c r="U25" s="15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</row>
    <row r="26" spans="1:71" ht="12.75">
      <c r="A26" s="825"/>
      <c r="B26" s="857">
        <f>B5+B6+B7+B8+B9+B10+B11+B12+B13+B14+B15+B24</f>
        <v>64.5</v>
      </c>
      <c r="C26" s="857">
        <f>C5+C6+C7+C8+C9+C10+C11+C12+C13+C14+C15+C24</f>
        <v>67.5</v>
      </c>
      <c r="D26" s="858">
        <f>D5+D6+D7+D8+D9+D10+D11+D12+D13+D14+D15+D24</f>
        <v>66</v>
      </c>
      <c r="E26" s="831" t="s">
        <v>1</v>
      </c>
      <c r="F26" s="825"/>
      <c r="G26" s="845">
        <f>G5+G6+G7+G8+G9+G10+G11+G12+G18+G14+G15+G24</f>
        <v>72</v>
      </c>
      <c r="H26" s="845">
        <f>H5+H6+H7+H8+H9+H10+H11+H12+H18+H14+H15+H24</f>
        <v>73</v>
      </c>
      <c r="I26" s="869">
        <f>I5+I6+I7+I8+I9+I10+I11+I12+I18+I14+I15+I24</f>
        <v>72.5</v>
      </c>
      <c r="J26" s="846" t="s">
        <v>1</v>
      </c>
      <c r="K26" s="543"/>
      <c r="L26" s="141"/>
      <c r="M26" s="708">
        <f>M5+M6+M7+M8+M9+M10+M11+M12+M13+M14+M15+M24</f>
        <v>78.5</v>
      </c>
      <c r="N26" s="791">
        <f>N5+N6+N7+N8+N9+N10+N11+N12+N13+N14+N15+N24</f>
        <v>81</v>
      </c>
      <c r="O26" s="822">
        <f>O5+O6+O7+O8+O9+O10+O11+O12+O13+O14+O15+O24</f>
        <v>79.75</v>
      </c>
      <c r="P26" s="638" t="s">
        <v>1</v>
      </c>
      <c r="Q26" s="141"/>
      <c r="R26" s="749">
        <f>R5+R6+R22+R8+R9+R10+R11+R12+R13+R14+R15+R24</f>
        <v>63.5</v>
      </c>
      <c r="S26" s="795">
        <f>S5+S6+S22+S8+S9+S10+S11+S12+S13+S14+S15+S24</f>
        <v>63</v>
      </c>
      <c r="T26" s="856">
        <f>T5+T6+T22+T8+T9+T10+T11+T12+T13+T14+T15+T24</f>
        <v>63.25</v>
      </c>
      <c r="U26" s="793" t="s">
        <v>1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</row>
    <row r="27" spans="1:71" ht="13.5" thickBot="1">
      <c r="A27" s="713"/>
      <c r="B27" s="40"/>
      <c r="C27" s="40"/>
      <c r="D27" s="66"/>
      <c r="E27" s="19"/>
      <c r="F27" s="713"/>
      <c r="G27" s="40"/>
      <c r="H27" s="40"/>
      <c r="I27" s="66"/>
      <c r="J27" s="19"/>
      <c r="K27" s="549"/>
      <c r="L27" s="713"/>
      <c r="M27" s="40"/>
      <c r="N27" s="40"/>
      <c r="O27" s="66"/>
      <c r="P27" s="19"/>
      <c r="Q27" s="713"/>
      <c r="R27" s="40"/>
      <c r="S27" s="40"/>
      <c r="T27" s="66"/>
      <c r="U27" s="19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</row>
    <row r="28" spans="1:71" ht="18" customHeight="1" thickBot="1">
      <c r="A28" s="832"/>
      <c r="B28" s="833"/>
      <c r="C28" s="834"/>
      <c r="D28" s="835">
        <v>1</v>
      </c>
      <c r="E28" s="836" t="s">
        <v>1</v>
      </c>
      <c r="F28" s="844"/>
      <c r="G28" s="843"/>
      <c r="H28" s="842"/>
      <c r="I28" s="841">
        <v>2</v>
      </c>
      <c r="J28" s="840" t="s">
        <v>1</v>
      </c>
      <c r="K28" s="550"/>
      <c r="L28" s="640"/>
      <c r="M28" s="723"/>
      <c r="N28" s="163"/>
      <c r="O28" s="827">
        <v>3</v>
      </c>
      <c r="P28" s="639"/>
      <c r="Q28" s="720"/>
      <c r="R28" s="721"/>
      <c r="S28" s="127"/>
      <c r="T28" s="826">
        <v>0</v>
      </c>
      <c r="U28" s="792" t="s">
        <v>1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</row>
    <row r="29" spans="1:71" ht="15.75" thickBot="1">
      <c r="A29" s="1055" t="s">
        <v>556</v>
      </c>
      <c r="B29" s="1056"/>
      <c r="C29" s="1056"/>
      <c r="D29" s="1057"/>
      <c r="E29" s="1057"/>
      <c r="F29" s="994" t="s">
        <v>557</v>
      </c>
      <c r="G29" s="995"/>
      <c r="H29" s="995"/>
      <c r="I29" s="933"/>
      <c r="J29" s="934"/>
      <c r="K29" s="519"/>
      <c r="L29" s="994" t="s">
        <v>558</v>
      </c>
      <c r="M29" s="995"/>
      <c r="N29" s="995"/>
      <c r="O29" s="933"/>
      <c r="P29" s="933"/>
      <c r="Q29" s="994" t="s">
        <v>559</v>
      </c>
      <c r="R29" s="995"/>
      <c r="S29" s="995"/>
      <c r="T29" s="933"/>
      <c r="U29" s="93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</row>
    <row r="30" spans="1:71" ht="15.75" thickBot="1">
      <c r="A30" s="1058" t="s">
        <v>18</v>
      </c>
      <c r="B30" s="1059"/>
      <c r="C30" s="1059"/>
      <c r="D30" s="1059"/>
      <c r="E30" s="1060"/>
      <c r="F30" s="1047" t="s">
        <v>14</v>
      </c>
      <c r="G30" s="1048"/>
      <c r="H30" s="1048"/>
      <c r="I30" s="1048"/>
      <c r="J30" s="1049"/>
      <c r="K30" s="519"/>
      <c r="L30" s="991" t="s">
        <v>16</v>
      </c>
      <c r="M30" s="992"/>
      <c r="N30" s="992"/>
      <c r="O30" s="992"/>
      <c r="P30" s="993"/>
      <c r="Q30" s="1044" t="s">
        <v>15</v>
      </c>
      <c r="R30" s="1045"/>
      <c r="S30" s="1045"/>
      <c r="T30" s="1045"/>
      <c r="U30" s="1046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</row>
    <row r="31" spans="1:71" ht="6" customHeight="1" thickBot="1">
      <c r="A31" s="551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548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64"/>
      <c r="AU31" s="64"/>
      <c r="AV31" s="64"/>
      <c r="AW31" s="64"/>
      <c r="AX31" s="22"/>
      <c r="AY31" s="22"/>
      <c r="AZ31" s="22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</row>
    <row r="32" spans="1:71" ht="15" customHeight="1" thickBot="1">
      <c r="A32" s="932" t="s">
        <v>548</v>
      </c>
      <c r="B32" s="933"/>
      <c r="C32" s="933"/>
      <c r="D32" s="933"/>
      <c r="E32" s="933"/>
      <c r="F32" s="933"/>
      <c r="G32" s="933"/>
      <c r="H32" s="933"/>
      <c r="I32" s="933"/>
      <c r="J32" s="933"/>
      <c r="K32" s="984"/>
      <c r="L32" s="933"/>
      <c r="M32" s="933"/>
      <c r="N32" s="933"/>
      <c r="O32" s="933"/>
      <c r="P32" s="933"/>
      <c r="Q32" s="933"/>
      <c r="R32" s="933"/>
      <c r="S32" s="933"/>
      <c r="T32" s="933"/>
      <c r="U32" s="93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64"/>
      <c r="AU32" s="64"/>
      <c r="AV32" s="64"/>
      <c r="AW32" s="64"/>
      <c r="AX32" s="22"/>
      <c r="AY32" s="22"/>
      <c r="AZ32" s="22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</row>
    <row r="33" spans="1:71" ht="15" thickBot="1">
      <c r="A33" s="932" t="s">
        <v>546</v>
      </c>
      <c r="B33" s="933"/>
      <c r="C33" s="933"/>
      <c r="D33" s="933"/>
      <c r="E33" s="933"/>
      <c r="F33" s="933"/>
      <c r="G33" s="933"/>
      <c r="H33" s="933"/>
      <c r="I33" s="933"/>
      <c r="J33" s="934"/>
      <c r="K33" s="519"/>
      <c r="L33" s="932" t="s">
        <v>547</v>
      </c>
      <c r="M33" s="933"/>
      <c r="N33" s="933"/>
      <c r="O33" s="933"/>
      <c r="P33" s="933"/>
      <c r="Q33" s="933"/>
      <c r="R33" s="933"/>
      <c r="S33" s="933"/>
      <c r="T33" s="933"/>
      <c r="U33" s="93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22"/>
      <c r="AY33" s="22"/>
      <c r="AZ33" s="22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</row>
    <row r="34" spans="1:71" ht="13.5" thickBot="1">
      <c r="A34" s="903" t="s">
        <v>29</v>
      </c>
      <c r="B34" s="945"/>
      <c r="C34" s="945"/>
      <c r="D34" s="945"/>
      <c r="E34" s="904"/>
      <c r="F34" s="896" t="s">
        <v>30</v>
      </c>
      <c r="G34" s="950"/>
      <c r="H34" s="950"/>
      <c r="I34" s="950"/>
      <c r="J34" s="897"/>
      <c r="K34" s="222"/>
      <c r="L34" s="888" t="s">
        <v>904</v>
      </c>
      <c r="M34" s="887"/>
      <c r="N34" s="887"/>
      <c r="O34" s="887"/>
      <c r="P34" s="944"/>
      <c r="Q34" s="901" t="s">
        <v>28</v>
      </c>
      <c r="R34" s="902"/>
      <c r="S34" s="902"/>
      <c r="T34" s="902"/>
      <c r="U34" s="983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22"/>
      <c r="AY34" s="22"/>
      <c r="AZ34" s="22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</row>
    <row r="35" spans="1:71" ht="13.5" thickBot="1">
      <c r="A35" s="768" t="s">
        <v>3</v>
      </c>
      <c r="B35" s="768" t="s">
        <v>20</v>
      </c>
      <c r="C35" s="766" t="s">
        <v>21</v>
      </c>
      <c r="D35" s="144" t="s">
        <v>405</v>
      </c>
      <c r="E35" s="766" t="s">
        <v>4</v>
      </c>
      <c r="F35" s="166" t="s">
        <v>3</v>
      </c>
      <c r="G35" s="166" t="s">
        <v>20</v>
      </c>
      <c r="H35" s="167" t="s">
        <v>21</v>
      </c>
      <c r="I35" s="167" t="s">
        <v>405</v>
      </c>
      <c r="J35" s="167" t="s">
        <v>4</v>
      </c>
      <c r="K35" s="222"/>
      <c r="L35" s="651" t="s">
        <v>3</v>
      </c>
      <c r="M35" s="651" t="s">
        <v>20</v>
      </c>
      <c r="N35" s="652" t="s">
        <v>21</v>
      </c>
      <c r="O35" s="652" t="s">
        <v>405</v>
      </c>
      <c r="P35" s="652" t="s">
        <v>4</v>
      </c>
      <c r="Q35" s="776" t="s">
        <v>3</v>
      </c>
      <c r="R35" s="776" t="s">
        <v>20</v>
      </c>
      <c r="S35" s="137" t="s">
        <v>21</v>
      </c>
      <c r="T35" s="137" t="s">
        <v>405</v>
      </c>
      <c r="U35" s="137" t="s">
        <v>4</v>
      </c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22"/>
      <c r="AY35" s="22"/>
      <c r="AZ35" s="22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</row>
    <row r="36" spans="1:71" ht="12.75">
      <c r="A36" s="236" t="s">
        <v>664</v>
      </c>
      <c r="B36" s="257">
        <f>5.5-1</f>
        <v>4.5</v>
      </c>
      <c r="C36" s="730">
        <f>5-1</f>
        <v>4</v>
      </c>
      <c r="D36" s="115">
        <f>(B36+C36)/2</f>
        <v>4.25</v>
      </c>
      <c r="E36" s="851" t="s">
        <v>1</v>
      </c>
      <c r="F36" s="236" t="s">
        <v>491</v>
      </c>
      <c r="G36" s="257">
        <f>7.5+1</f>
        <v>8.5</v>
      </c>
      <c r="H36" s="152">
        <f>7+1</f>
        <v>8</v>
      </c>
      <c r="I36" s="115">
        <f>(G36+H36)/2</f>
        <v>8.25</v>
      </c>
      <c r="J36" s="512" t="s">
        <v>1</v>
      </c>
      <c r="K36" s="222"/>
      <c r="L36" s="175" t="s">
        <v>832</v>
      </c>
      <c r="M36" s="257">
        <f>6.5+1</f>
        <v>7.5</v>
      </c>
      <c r="N36" s="152">
        <f>6.5+1</f>
        <v>7.5</v>
      </c>
      <c r="O36" s="115">
        <f>(M36+N36)/2</f>
        <v>7.5</v>
      </c>
      <c r="P36" s="512" t="s">
        <v>1</v>
      </c>
      <c r="Q36" s="847" t="s">
        <v>819</v>
      </c>
      <c r="R36" s="848">
        <v>2</v>
      </c>
      <c r="S36" s="849">
        <v>2</v>
      </c>
      <c r="T36" s="850">
        <v>2</v>
      </c>
      <c r="U36" s="854" t="s">
        <v>1</v>
      </c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22"/>
      <c r="AY36" s="22"/>
      <c r="AZ36" s="22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</row>
    <row r="37" spans="1:71" ht="12.75">
      <c r="A37" s="237" t="s">
        <v>665</v>
      </c>
      <c r="B37" s="258">
        <v>5</v>
      </c>
      <c r="C37" s="26">
        <v>5.5</v>
      </c>
      <c r="D37" s="116">
        <f aca="true" t="shared" si="6" ref="D37:D46">(B37+C37)/2</f>
        <v>5.25</v>
      </c>
      <c r="E37" s="698" t="s">
        <v>1</v>
      </c>
      <c r="F37" s="237" t="s">
        <v>850</v>
      </c>
      <c r="G37" s="258" t="s">
        <v>227</v>
      </c>
      <c r="H37" s="53" t="s">
        <v>227</v>
      </c>
      <c r="I37" s="116" t="s">
        <v>227</v>
      </c>
      <c r="J37" s="513" t="s">
        <v>1</v>
      </c>
      <c r="K37" s="531"/>
      <c r="L37" s="177" t="s">
        <v>833</v>
      </c>
      <c r="M37" s="258">
        <v>7</v>
      </c>
      <c r="N37" s="53">
        <v>7</v>
      </c>
      <c r="O37" s="116">
        <f>(M37+N37)/2</f>
        <v>7</v>
      </c>
      <c r="P37" s="513" t="s">
        <v>1</v>
      </c>
      <c r="Q37" s="237" t="s">
        <v>822</v>
      </c>
      <c r="R37" s="258">
        <v>5.5</v>
      </c>
      <c r="S37" s="53">
        <v>5.5</v>
      </c>
      <c r="T37" s="116">
        <f>(R37+S37)/2</f>
        <v>5.5</v>
      </c>
      <c r="U37" s="513" t="s">
        <v>1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22"/>
      <c r="AY37" s="22"/>
      <c r="AZ37" s="22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</row>
    <row r="38" spans="1:71" ht="12.75">
      <c r="A38" s="237" t="s">
        <v>809</v>
      </c>
      <c r="B38" s="258">
        <v>6.5</v>
      </c>
      <c r="C38" s="26">
        <v>5.5</v>
      </c>
      <c r="D38" s="116">
        <f t="shared" si="6"/>
        <v>6</v>
      </c>
      <c r="E38" s="698" t="s">
        <v>1</v>
      </c>
      <c r="F38" s="237" t="s">
        <v>851</v>
      </c>
      <c r="G38" s="258">
        <v>5.5</v>
      </c>
      <c r="H38" s="53">
        <v>5.5</v>
      </c>
      <c r="I38" s="116">
        <f>(G38+H38)/2</f>
        <v>5.5</v>
      </c>
      <c r="J38" s="513" t="s">
        <v>1</v>
      </c>
      <c r="K38" s="531"/>
      <c r="L38" s="177" t="s">
        <v>834</v>
      </c>
      <c r="M38" s="258">
        <v>6</v>
      </c>
      <c r="N38" s="53">
        <v>6</v>
      </c>
      <c r="O38" s="116">
        <f aca="true" t="shared" si="7" ref="O38:O44">(M38+N38)/2</f>
        <v>6</v>
      </c>
      <c r="P38" s="513" t="s">
        <v>1</v>
      </c>
      <c r="Q38" s="237" t="s">
        <v>823</v>
      </c>
      <c r="R38" s="258">
        <v>6</v>
      </c>
      <c r="S38" s="53">
        <v>6.5</v>
      </c>
      <c r="T38" s="116">
        <f aca="true" t="shared" si="8" ref="T38:T46">(R38+S38)/2</f>
        <v>6.25</v>
      </c>
      <c r="U38" s="513" t="s">
        <v>1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22"/>
      <c r="AY38" s="22"/>
      <c r="AZ38" s="22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</row>
    <row r="39" spans="1:71" ht="12.75">
      <c r="A39" s="237" t="s">
        <v>810</v>
      </c>
      <c r="B39" s="258">
        <v>6</v>
      </c>
      <c r="C39" s="26">
        <v>5.5</v>
      </c>
      <c r="D39" s="116">
        <f t="shared" si="6"/>
        <v>5.75</v>
      </c>
      <c r="E39" s="698" t="s">
        <v>1</v>
      </c>
      <c r="F39" s="237" t="s">
        <v>852</v>
      </c>
      <c r="G39" s="258">
        <f>5.5-0.5</f>
        <v>5</v>
      </c>
      <c r="H39" s="53">
        <f>6-0.5</f>
        <v>5.5</v>
      </c>
      <c r="I39" s="116">
        <f aca="true" t="shared" si="9" ref="I39:I46">(G39+H39)/2</f>
        <v>5.25</v>
      </c>
      <c r="J39" s="513" t="s">
        <v>1</v>
      </c>
      <c r="K39" s="531"/>
      <c r="L39" s="177" t="s">
        <v>835</v>
      </c>
      <c r="M39" s="258">
        <v>6</v>
      </c>
      <c r="N39" s="53">
        <v>6.5</v>
      </c>
      <c r="O39" s="116">
        <f t="shared" si="7"/>
        <v>6.25</v>
      </c>
      <c r="P39" s="513" t="s">
        <v>1</v>
      </c>
      <c r="Q39" s="237" t="s">
        <v>824</v>
      </c>
      <c r="R39" s="258">
        <f>8+3+2-0.5</f>
        <v>12.5</v>
      </c>
      <c r="S39" s="53">
        <f>8+3+2-0.5</f>
        <v>12.5</v>
      </c>
      <c r="T39" s="116">
        <f t="shared" si="8"/>
        <v>12.5</v>
      </c>
      <c r="U39" s="513" t="s">
        <v>1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</row>
    <row r="40" spans="1:71" ht="12.75">
      <c r="A40" s="237" t="s">
        <v>668</v>
      </c>
      <c r="B40" s="258">
        <f>5-0.5</f>
        <v>4.5</v>
      </c>
      <c r="C40" s="26">
        <f>6-0.5</f>
        <v>5.5</v>
      </c>
      <c r="D40" s="116">
        <f t="shared" si="6"/>
        <v>5</v>
      </c>
      <c r="E40" s="698" t="s">
        <v>1</v>
      </c>
      <c r="F40" s="237" t="s">
        <v>853</v>
      </c>
      <c r="G40" s="258">
        <v>6.5</v>
      </c>
      <c r="H40" s="53">
        <v>7</v>
      </c>
      <c r="I40" s="116">
        <f t="shared" si="9"/>
        <v>6.75</v>
      </c>
      <c r="J40" s="513" t="s">
        <v>1</v>
      </c>
      <c r="K40" s="531"/>
      <c r="L40" s="177" t="s">
        <v>836</v>
      </c>
      <c r="M40" s="258">
        <v>5.5</v>
      </c>
      <c r="N40" s="53">
        <v>6.5</v>
      </c>
      <c r="O40" s="116">
        <f t="shared" si="7"/>
        <v>6</v>
      </c>
      <c r="P40" s="513" t="s">
        <v>1</v>
      </c>
      <c r="Q40" s="237" t="s">
        <v>826</v>
      </c>
      <c r="R40" s="258">
        <v>7</v>
      </c>
      <c r="S40" s="53">
        <v>7</v>
      </c>
      <c r="T40" s="116">
        <f t="shared" si="8"/>
        <v>7</v>
      </c>
      <c r="U40" s="513" t="s">
        <v>1</v>
      </c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</row>
    <row r="41" spans="1:71" ht="12.75">
      <c r="A41" s="237" t="s">
        <v>669</v>
      </c>
      <c r="B41" s="258">
        <f>7+3</f>
        <v>10</v>
      </c>
      <c r="C41" s="26">
        <f>6.5+3</f>
        <v>9.5</v>
      </c>
      <c r="D41" s="116">
        <f t="shared" si="6"/>
        <v>9.75</v>
      </c>
      <c r="E41" s="698" t="s">
        <v>1</v>
      </c>
      <c r="F41" s="237" t="s">
        <v>854</v>
      </c>
      <c r="G41" s="258">
        <v>6</v>
      </c>
      <c r="H41" s="53">
        <v>7</v>
      </c>
      <c r="I41" s="116">
        <f t="shared" si="9"/>
        <v>6.5</v>
      </c>
      <c r="J41" s="513" t="s">
        <v>1</v>
      </c>
      <c r="K41" s="531"/>
      <c r="L41" s="177" t="s">
        <v>837</v>
      </c>
      <c r="M41" s="258">
        <f>6-0.5</f>
        <v>5.5</v>
      </c>
      <c r="N41" s="53">
        <f>5.5-0.5</f>
        <v>5</v>
      </c>
      <c r="O41" s="116">
        <f t="shared" si="7"/>
        <v>5.25</v>
      </c>
      <c r="P41" s="513" t="s">
        <v>1</v>
      </c>
      <c r="Q41" s="237" t="s">
        <v>903</v>
      </c>
      <c r="R41" s="258">
        <v>5</v>
      </c>
      <c r="S41" s="53">
        <v>6</v>
      </c>
      <c r="T41" s="116">
        <f t="shared" si="8"/>
        <v>5.5</v>
      </c>
      <c r="U41" s="513" t="s">
        <v>1</v>
      </c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</row>
    <row r="42" spans="1:71" ht="12.75">
      <c r="A42" s="237" t="s">
        <v>811</v>
      </c>
      <c r="B42" s="258">
        <v>6</v>
      </c>
      <c r="C42" s="26">
        <v>6</v>
      </c>
      <c r="D42" s="116">
        <f t="shared" si="6"/>
        <v>6</v>
      </c>
      <c r="E42" s="698" t="s">
        <v>1</v>
      </c>
      <c r="F42" s="237" t="s">
        <v>495</v>
      </c>
      <c r="G42" s="258">
        <v>5.5</v>
      </c>
      <c r="H42" s="53">
        <v>5.5</v>
      </c>
      <c r="I42" s="116">
        <f t="shared" si="9"/>
        <v>5.5</v>
      </c>
      <c r="J42" s="513" t="s">
        <v>1</v>
      </c>
      <c r="K42" s="531"/>
      <c r="L42" s="177" t="s">
        <v>838</v>
      </c>
      <c r="M42" s="258">
        <v>6</v>
      </c>
      <c r="N42" s="53">
        <v>6.5</v>
      </c>
      <c r="O42" s="116">
        <f t="shared" si="7"/>
        <v>6.25</v>
      </c>
      <c r="P42" s="513" t="s">
        <v>1</v>
      </c>
      <c r="Q42" s="237" t="s">
        <v>825</v>
      </c>
      <c r="R42" s="258">
        <v>6</v>
      </c>
      <c r="S42" s="53">
        <v>6</v>
      </c>
      <c r="T42" s="116">
        <f t="shared" si="8"/>
        <v>6</v>
      </c>
      <c r="U42" s="513" t="s">
        <v>1</v>
      </c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</row>
    <row r="43" spans="1:71" ht="12.75">
      <c r="A43" s="237" t="s">
        <v>671</v>
      </c>
      <c r="B43" s="258">
        <v>6</v>
      </c>
      <c r="C43" s="26">
        <v>6.5</v>
      </c>
      <c r="D43" s="116">
        <f t="shared" si="6"/>
        <v>6.25</v>
      </c>
      <c r="E43" s="698" t="s">
        <v>1</v>
      </c>
      <c r="F43" s="237" t="s">
        <v>855</v>
      </c>
      <c r="G43" s="258">
        <f>6.5+3</f>
        <v>9.5</v>
      </c>
      <c r="H43" s="53">
        <f>6.5+3</f>
        <v>9.5</v>
      </c>
      <c r="I43" s="116">
        <f t="shared" si="9"/>
        <v>9.5</v>
      </c>
      <c r="J43" s="513" t="s">
        <v>1</v>
      </c>
      <c r="K43" s="531"/>
      <c r="L43" s="177" t="s">
        <v>839</v>
      </c>
      <c r="M43" s="258">
        <f>6-0.5</f>
        <v>5.5</v>
      </c>
      <c r="N43" s="53">
        <f>6.5-0.5</f>
        <v>6</v>
      </c>
      <c r="O43" s="116">
        <f t="shared" si="7"/>
        <v>5.75</v>
      </c>
      <c r="P43" s="513" t="s">
        <v>1</v>
      </c>
      <c r="Q43" s="237" t="s">
        <v>820</v>
      </c>
      <c r="R43" s="258">
        <f>6-0.5</f>
        <v>5.5</v>
      </c>
      <c r="S43" s="53">
        <f>6-0.5</f>
        <v>5.5</v>
      </c>
      <c r="T43" s="116">
        <f t="shared" si="8"/>
        <v>5.5</v>
      </c>
      <c r="U43" s="513" t="s">
        <v>1</v>
      </c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</row>
    <row r="44" spans="1:71" ht="12.75">
      <c r="A44" s="237" t="s">
        <v>812</v>
      </c>
      <c r="B44" s="258">
        <f>6-0.5</f>
        <v>5.5</v>
      </c>
      <c r="C44" s="26">
        <f>5.5-0.5</f>
        <v>5</v>
      </c>
      <c r="D44" s="116">
        <f t="shared" si="6"/>
        <v>5.25</v>
      </c>
      <c r="E44" s="698" t="s">
        <v>1</v>
      </c>
      <c r="F44" s="237" t="s">
        <v>856</v>
      </c>
      <c r="G44" s="258">
        <v>5.5</v>
      </c>
      <c r="H44" s="53">
        <v>5.5</v>
      </c>
      <c r="I44" s="116">
        <f t="shared" si="9"/>
        <v>5.5</v>
      </c>
      <c r="J44" s="513" t="s">
        <v>1</v>
      </c>
      <c r="K44" s="531"/>
      <c r="L44" s="177" t="s">
        <v>840</v>
      </c>
      <c r="M44" s="258">
        <f>6.5+3</f>
        <v>9.5</v>
      </c>
      <c r="N44" s="53">
        <f>6.5+3</f>
        <v>9.5</v>
      </c>
      <c r="O44" s="116">
        <f t="shared" si="7"/>
        <v>9.5</v>
      </c>
      <c r="P44" s="513" t="s">
        <v>1</v>
      </c>
      <c r="Q44" s="237" t="s">
        <v>827</v>
      </c>
      <c r="R44" s="258">
        <v>5</v>
      </c>
      <c r="S44" s="53">
        <v>6</v>
      </c>
      <c r="T44" s="116">
        <f t="shared" si="8"/>
        <v>5.5</v>
      </c>
      <c r="U44" s="513" t="s">
        <v>1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</row>
    <row r="45" spans="1:71" ht="12.75">
      <c r="A45" s="237" t="s">
        <v>813</v>
      </c>
      <c r="B45" s="258">
        <v>5.5</v>
      </c>
      <c r="C45" s="26">
        <v>6</v>
      </c>
      <c r="D45" s="116">
        <f t="shared" si="6"/>
        <v>5.75</v>
      </c>
      <c r="E45" s="852" t="s">
        <v>1</v>
      </c>
      <c r="F45" s="237" t="s">
        <v>857</v>
      </c>
      <c r="G45" s="258">
        <f>6.5+3-0.5</f>
        <v>9</v>
      </c>
      <c r="H45" s="53">
        <f>6.5+3-0.5</f>
        <v>9</v>
      </c>
      <c r="I45" s="116">
        <f t="shared" si="9"/>
        <v>9</v>
      </c>
      <c r="J45" s="514" t="s">
        <v>1</v>
      </c>
      <c r="K45" s="531"/>
      <c r="L45" s="177" t="s">
        <v>841</v>
      </c>
      <c r="M45" s="258" t="s">
        <v>227</v>
      </c>
      <c r="N45" s="53" t="s">
        <v>227</v>
      </c>
      <c r="O45" s="116" t="s">
        <v>227</v>
      </c>
      <c r="P45" s="514" t="s">
        <v>1</v>
      </c>
      <c r="Q45" s="237" t="s">
        <v>707</v>
      </c>
      <c r="R45" s="258">
        <v>5.5</v>
      </c>
      <c r="S45" s="53">
        <v>6</v>
      </c>
      <c r="T45" s="116">
        <f t="shared" si="8"/>
        <v>5.75</v>
      </c>
      <c r="U45" s="514" t="s">
        <v>1</v>
      </c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</row>
    <row r="46" spans="1:71" ht="13.5" thickBot="1">
      <c r="A46" s="238" t="s">
        <v>814</v>
      </c>
      <c r="B46" s="259">
        <v>4.5</v>
      </c>
      <c r="C46" s="95">
        <v>5</v>
      </c>
      <c r="D46" s="117">
        <f t="shared" si="6"/>
        <v>4.75</v>
      </c>
      <c r="E46" s="853" t="s">
        <v>1</v>
      </c>
      <c r="F46" s="238" t="s">
        <v>858</v>
      </c>
      <c r="G46" s="259">
        <f>6.5+2</f>
        <v>8.5</v>
      </c>
      <c r="H46" s="96">
        <f>6+2</f>
        <v>8</v>
      </c>
      <c r="I46" s="117">
        <f t="shared" si="9"/>
        <v>8.25</v>
      </c>
      <c r="J46" s="515" t="s">
        <v>1</v>
      </c>
      <c r="K46" s="540"/>
      <c r="L46" s="179" t="s">
        <v>842</v>
      </c>
      <c r="M46" s="259">
        <f>6.5-0.5</f>
        <v>6</v>
      </c>
      <c r="N46" s="96">
        <f>6-0.5</f>
        <v>5.5</v>
      </c>
      <c r="O46" s="117">
        <f>(M46+N46)/2</f>
        <v>5.75</v>
      </c>
      <c r="P46" s="515" t="s">
        <v>1</v>
      </c>
      <c r="Q46" s="238" t="s">
        <v>821</v>
      </c>
      <c r="R46" s="259">
        <v>6</v>
      </c>
      <c r="S46" s="96">
        <v>5.5</v>
      </c>
      <c r="T46" s="117">
        <f t="shared" si="8"/>
        <v>5.75</v>
      </c>
      <c r="U46" s="515" t="s">
        <v>1</v>
      </c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</row>
    <row r="47" spans="1:71" ht="13.5" thickBot="1">
      <c r="A47" s="571"/>
      <c r="B47" s="260"/>
      <c r="C47" s="95"/>
      <c r="D47" s="16"/>
      <c r="E47" s="31"/>
      <c r="F47" s="239"/>
      <c r="G47" s="260"/>
      <c r="H47" s="95"/>
      <c r="I47" s="16"/>
      <c r="J47" s="31"/>
      <c r="K47" s="531"/>
      <c r="L47" s="181"/>
      <c r="M47" s="260"/>
      <c r="N47" s="95"/>
      <c r="O47" s="16"/>
      <c r="P47" s="31"/>
      <c r="Q47" s="571"/>
      <c r="R47" s="260"/>
      <c r="S47" s="95"/>
      <c r="T47" s="16"/>
      <c r="U47" s="31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</row>
    <row r="48" spans="1:71" ht="12.75">
      <c r="A48" s="240" t="s">
        <v>675</v>
      </c>
      <c r="B48" s="261" t="s">
        <v>226</v>
      </c>
      <c r="C48" s="264" t="s">
        <v>226</v>
      </c>
      <c r="D48" s="121" t="s">
        <v>226</v>
      </c>
      <c r="E48" s="516" t="s">
        <v>1</v>
      </c>
      <c r="F48" s="240" t="s">
        <v>726</v>
      </c>
      <c r="G48" s="261">
        <f>6.5-1</f>
        <v>5.5</v>
      </c>
      <c r="H48" s="264">
        <f>6-1</f>
        <v>5</v>
      </c>
      <c r="I48" s="121">
        <f aca="true" t="shared" si="10" ref="I48:I55">(G48+H48)/2</f>
        <v>5.25</v>
      </c>
      <c r="J48" s="516" t="s">
        <v>1</v>
      </c>
      <c r="K48" s="541"/>
      <c r="L48" s="182" t="s">
        <v>843</v>
      </c>
      <c r="M48" s="261">
        <f>5.5-1-1-1</f>
        <v>2.5</v>
      </c>
      <c r="N48" s="264">
        <f>5-1-1-1</f>
        <v>2</v>
      </c>
      <c r="O48" s="121">
        <f>(M48+N48)/2</f>
        <v>2.25</v>
      </c>
      <c r="P48" s="808" t="s">
        <v>1</v>
      </c>
      <c r="Q48" s="240" t="s">
        <v>828</v>
      </c>
      <c r="R48" s="261" t="s">
        <v>226</v>
      </c>
      <c r="S48" s="264" t="s">
        <v>226</v>
      </c>
      <c r="T48" s="121" t="s">
        <v>226</v>
      </c>
      <c r="U48" s="516" t="s">
        <v>1</v>
      </c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</row>
    <row r="49" spans="1:71" ht="12.75">
      <c r="A49" s="241" t="s">
        <v>815</v>
      </c>
      <c r="B49" s="262">
        <v>5</v>
      </c>
      <c r="C49" s="59">
        <v>5</v>
      </c>
      <c r="D49" s="122">
        <f aca="true" t="shared" si="11" ref="D49:D55">(B49+C49)/2</f>
        <v>5</v>
      </c>
      <c r="E49" s="100" t="s">
        <v>1</v>
      </c>
      <c r="F49" s="241" t="s">
        <v>859</v>
      </c>
      <c r="G49" s="262">
        <f>6.5+3-0.5</f>
        <v>9</v>
      </c>
      <c r="H49" s="59">
        <f>6.5+3-0.5</f>
        <v>9</v>
      </c>
      <c r="I49" s="122">
        <f t="shared" si="10"/>
        <v>9</v>
      </c>
      <c r="J49" s="100" t="s">
        <v>1</v>
      </c>
      <c r="K49" s="541"/>
      <c r="L49" s="177" t="s">
        <v>844</v>
      </c>
      <c r="M49" s="258">
        <f>6.5-0.5</f>
        <v>6</v>
      </c>
      <c r="N49" s="53">
        <f>6.5-0.5</f>
        <v>6</v>
      </c>
      <c r="O49" s="116">
        <f>(M49+N49)/2</f>
        <v>6</v>
      </c>
      <c r="P49" s="517" t="s">
        <v>1</v>
      </c>
      <c r="Q49" s="241" t="s">
        <v>710</v>
      </c>
      <c r="R49" s="262">
        <v>6</v>
      </c>
      <c r="S49" s="59">
        <v>5.5</v>
      </c>
      <c r="T49" s="122">
        <f>(R49+S49)/2</f>
        <v>5.75</v>
      </c>
      <c r="U49" s="100" t="s">
        <v>1</v>
      </c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</row>
    <row r="50" spans="1:71" ht="12.75">
      <c r="A50" s="241" t="s">
        <v>816</v>
      </c>
      <c r="B50" s="262">
        <v>5</v>
      </c>
      <c r="C50" s="59">
        <v>6</v>
      </c>
      <c r="D50" s="122">
        <f t="shared" si="11"/>
        <v>5.5</v>
      </c>
      <c r="E50" s="100" t="s">
        <v>1</v>
      </c>
      <c r="F50" s="241" t="s">
        <v>860</v>
      </c>
      <c r="G50" s="262">
        <v>6</v>
      </c>
      <c r="H50" s="59">
        <v>6.5</v>
      </c>
      <c r="I50" s="122">
        <f t="shared" si="10"/>
        <v>6.25</v>
      </c>
      <c r="J50" s="100" t="s">
        <v>1</v>
      </c>
      <c r="K50" s="542"/>
      <c r="L50" s="184" t="s">
        <v>845</v>
      </c>
      <c r="M50" s="262" t="s">
        <v>228</v>
      </c>
      <c r="N50" s="59" t="s">
        <v>228</v>
      </c>
      <c r="O50" s="122" t="s">
        <v>228</v>
      </c>
      <c r="P50" s="100" t="s">
        <v>1</v>
      </c>
      <c r="Q50" s="241" t="s">
        <v>829</v>
      </c>
      <c r="R50" s="262" t="s">
        <v>226</v>
      </c>
      <c r="S50" s="59" t="s">
        <v>226</v>
      </c>
      <c r="T50" s="122" t="s">
        <v>226</v>
      </c>
      <c r="U50" s="100" t="s">
        <v>1</v>
      </c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</row>
    <row r="51" spans="1:71" ht="12.75">
      <c r="A51" s="241" t="s">
        <v>817</v>
      </c>
      <c r="B51" s="262">
        <f>6+2</f>
        <v>8</v>
      </c>
      <c r="C51" s="59">
        <f>5+2</f>
        <v>7</v>
      </c>
      <c r="D51" s="122">
        <f t="shared" si="11"/>
        <v>7.5</v>
      </c>
      <c r="E51" s="100" t="s">
        <v>1</v>
      </c>
      <c r="F51" s="241" t="s">
        <v>861</v>
      </c>
      <c r="G51" s="262">
        <v>6</v>
      </c>
      <c r="H51" s="59">
        <v>6</v>
      </c>
      <c r="I51" s="122">
        <f t="shared" si="10"/>
        <v>6</v>
      </c>
      <c r="J51" s="100" t="s">
        <v>1</v>
      </c>
      <c r="K51" s="541"/>
      <c r="L51" s="184" t="s">
        <v>846</v>
      </c>
      <c r="M51" s="262" t="s">
        <v>226</v>
      </c>
      <c r="N51" s="59" t="s">
        <v>226</v>
      </c>
      <c r="O51" s="122" t="s">
        <v>226</v>
      </c>
      <c r="P51" s="100" t="s">
        <v>1</v>
      </c>
      <c r="Q51" s="241" t="s">
        <v>712</v>
      </c>
      <c r="R51" s="262">
        <v>5.5</v>
      </c>
      <c r="S51" s="59">
        <v>6.5</v>
      </c>
      <c r="T51" s="122">
        <f>(R51+S51)/2</f>
        <v>6</v>
      </c>
      <c r="U51" s="100" t="s">
        <v>1</v>
      </c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</row>
    <row r="52" spans="1:71" ht="12.75">
      <c r="A52" s="241" t="s">
        <v>679</v>
      </c>
      <c r="B52" s="262">
        <f>6-0.5</f>
        <v>5.5</v>
      </c>
      <c r="C52" s="59">
        <f>7-0.5</f>
        <v>6.5</v>
      </c>
      <c r="D52" s="122">
        <f t="shared" si="11"/>
        <v>6</v>
      </c>
      <c r="E52" s="100" t="s">
        <v>1</v>
      </c>
      <c r="F52" s="241" t="s">
        <v>862</v>
      </c>
      <c r="G52" s="262">
        <v>6</v>
      </c>
      <c r="H52" s="59">
        <v>6</v>
      </c>
      <c r="I52" s="122">
        <f t="shared" si="10"/>
        <v>6</v>
      </c>
      <c r="J52" s="100" t="s">
        <v>1</v>
      </c>
      <c r="K52" s="542"/>
      <c r="L52" s="184" t="s">
        <v>847</v>
      </c>
      <c r="M52" s="262">
        <v>6</v>
      </c>
      <c r="N52" s="59">
        <v>6</v>
      </c>
      <c r="O52" s="122">
        <f>(M52+N52)/2</f>
        <v>6</v>
      </c>
      <c r="P52" s="100" t="s">
        <v>1</v>
      </c>
      <c r="Q52" s="241" t="s">
        <v>713</v>
      </c>
      <c r="R52" s="262">
        <v>5.5</v>
      </c>
      <c r="S52" s="59">
        <v>5</v>
      </c>
      <c r="T52" s="122">
        <f>(R52+S52)/2</f>
        <v>5.25</v>
      </c>
      <c r="U52" s="100" t="s">
        <v>1</v>
      </c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</row>
    <row r="53" spans="1:71" ht="12.75">
      <c r="A53" s="241" t="s">
        <v>818</v>
      </c>
      <c r="B53" s="262">
        <f>6-0.5</f>
        <v>5.5</v>
      </c>
      <c r="C53" s="59">
        <f>6-0.5</f>
        <v>5.5</v>
      </c>
      <c r="D53" s="122">
        <f t="shared" si="11"/>
        <v>5.5</v>
      </c>
      <c r="E53" s="100" t="s">
        <v>1</v>
      </c>
      <c r="F53" s="237" t="s">
        <v>731</v>
      </c>
      <c r="G53" s="258">
        <v>6</v>
      </c>
      <c r="H53" s="53">
        <v>6.5</v>
      </c>
      <c r="I53" s="116">
        <f t="shared" si="10"/>
        <v>6.25</v>
      </c>
      <c r="J53" s="517" t="s">
        <v>1</v>
      </c>
      <c r="K53" s="542"/>
      <c r="L53" s="184" t="s">
        <v>848</v>
      </c>
      <c r="M53" s="262">
        <f>6-0.5</f>
        <v>5.5</v>
      </c>
      <c r="N53" s="59">
        <f>6-0.5</f>
        <v>5.5</v>
      </c>
      <c r="O53" s="122">
        <f>(M53+N53)/2</f>
        <v>5.5</v>
      </c>
      <c r="P53" s="100" t="s">
        <v>1</v>
      </c>
      <c r="Q53" s="241" t="s">
        <v>830</v>
      </c>
      <c r="R53" s="262">
        <v>6</v>
      </c>
      <c r="S53" s="59">
        <v>6.5</v>
      </c>
      <c r="T53" s="122">
        <f>(R53+S53)/2</f>
        <v>6.25</v>
      </c>
      <c r="U53" s="100" t="s">
        <v>1</v>
      </c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</row>
    <row r="54" spans="1:71" ht="13.5" thickBot="1">
      <c r="A54" s="242" t="s">
        <v>681</v>
      </c>
      <c r="B54" s="263">
        <v>6</v>
      </c>
      <c r="C54" s="265">
        <v>6</v>
      </c>
      <c r="D54" s="122">
        <f t="shared" si="11"/>
        <v>6</v>
      </c>
      <c r="E54" s="100" t="s">
        <v>1</v>
      </c>
      <c r="F54" s="242" t="s">
        <v>732</v>
      </c>
      <c r="G54" s="263">
        <v>6</v>
      </c>
      <c r="H54" s="265">
        <v>5.5</v>
      </c>
      <c r="I54" s="122">
        <f t="shared" si="10"/>
        <v>5.75</v>
      </c>
      <c r="J54" s="100" t="s">
        <v>1</v>
      </c>
      <c r="K54" s="312"/>
      <c r="L54" s="186" t="s">
        <v>849</v>
      </c>
      <c r="M54" s="263">
        <v>6</v>
      </c>
      <c r="N54" s="265">
        <v>6</v>
      </c>
      <c r="O54" s="122">
        <f>(M54+N54)/2</f>
        <v>6</v>
      </c>
      <c r="P54" s="100" t="s">
        <v>1</v>
      </c>
      <c r="Q54" s="242" t="s">
        <v>831</v>
      </c>
      <c r="R54" s="263">
        <v>4</v>
      </c>
      <c r="S54" s="265">
        <v>5.5</v>
      </c>
      <c r="T54" s="122">
        <f>(R54+S54)/2</f>
        <v>4.75</v>
      </c>
      <c r="U54" s="100" t="s">
        <v>1</v>
      </c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</row>
    <row r="55" spans="1:71" ht="13.5" thickBot="1">
      <c r="A55" s="238" t="s">
        <v>206</v>
      </c>
      <c r="B55" s="259">
        <v>0</v>
      </c>
      <c r="C55" s="96">
        <v>0.5</v>
      </c>
      <c r="D55" s="125">
        <f t="shared" si="11"/>
        <v>0.25</v>
      </c>
      <c r="E55" s="518" t="s">
        <v>1</v>
      </c>
      <c r="F55" s="238" t="s">
        <v>782</v>
      </c>
      <c r="G55" s="259">
        <v>0</v>
      </c>
      <c r="H55" s="96">
        <v>0</v>
      </c>
      <c r="I55" s="125">
        <f t="shared" si="10"/>
        <v>0</v>
      </c>
      <c r="J55" s="518" t="s">
        <v>1</v>
      </c>
      <c r="K55" s="312"/>
      <c r="L55" s="179" t="s">
        <v>474</v>
      </c>
      <c r="M55" s="259">
        <v>0</v>
      </c>
      <c r="N55" s="96">
        <v>0.5</v>
      </c>
      <c r="O55" s="125">
        <f>(M55+N55)/2</f>
        <v>0.25</v>
      </c>
      <c r="P55" s="518" t="s">
        <v>1</v>
      </c>
      <c r="Q55" s="238" t="s">
        <v>166</v>
      </c>
      <c r="R55" s="259">
        <v>0.5</v>
      </c>
      <c r="S55" s="96">
        <v>1</v>
      </c>
      <c r="T55" s="125">
        <f>(R55+S55)/2</f>
        <v>0.75</v>
      </c>
      <c r="U55" s="518" t="s">
        <v>1</v>
      </c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</row>
    <row r="56" spans="1:71" ht="12.75">
      <c r="A56" s="139"/>
      <c r="B56" s="84"/>
      <c r="C56" s="140"/>
      <c r="D56" s="84"/>
      <c r="E56" s="15"/>
      <c r="F56" s="139"/>
      <c r="G56" s="84"/>
      <c r="H56" s="140"/>
      <c r="I56" s="84"/>
      <c r="J56" s="15"/>
      <c r="K56" s="542"/>
      <c r="L56" s="139"/>
      <c r="M56" s="84"/>
      <c r="N56" s="140"/>
      <c r="O56" s="84"/>
      <c r="P56" s="15"/>
      <c r="Q56" s="139"/>
      <c r="R56" s="84"/>
      <c r="S56" s="140"/>
      <c r="T56" s="84"/>
      <c r="U56" s="15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</row>
    <row r="57" spans="1:71" ht="12.75">
      <c r="A57" s="141"/>
      <c r="B57" s="369">
        <f>B36+B37+B38+B39+B40+B41+B42+B43+B44+B45+B46+B55</f>
        <v>64</v>
      </c>
      <c r="C57" s="415">
        <f>C36+C37+C38+C39+C40+C41+C42+C43+C44+C45+C46+C55</f>
        <v>64.5</v>
      </c>
      <c r="D57" s="855">
        <f>D36+D37+D38+D39+D40+D41+D42+D43+D44+D45+D46+D55</f>
        <v>64.25</v>
      </c>
      <c r="E57" s="770" t="s">
        <v>1</v>
      </c>
      <c r="F57" s="141"/>
      <c r="G57" s="706">
        <f>G36+G53+G38+G39+G40+G41+G42+G43+G44+G45+G46+G55</f>
        <v>75.5</v>
      </c>
      <c r="H57" s="643">
        <f>H36+H53+H38+H39+H40+H41+H42+H43+H44+H45+H46+H55</f>
        <v>77</v>
      </c>
      <c r="I57" s="707">
        <f>I36+I53+I38+I39+I40+I41+I42+I43+I44+I45+I46+I55</f>
        <v>76.25</v>
      </c>
      <c r="J57" s="644" t="s">
        <v>1</v>
      </c>
      <c r="K57" s="543"/>
      <c r="L57" s="141"/>
      <c r="M57" s="758">
        <f>M36+M37+M38+M39+M40+M41+M42+M43+M44+M49+M46+M55</f>
        <v>70.5</v>
      </c>
      <c r="N57" s="758">
        <f>N36+N37+N38+N39+N40+N41+N42+N43+N44+N49+N46+N55</f>
        <v>72.5</v>
      </c>
      <c r="O57" s="757">
        <f>O36+O37+O38+O39+O40+O41+O42+O43+O44+O49+O46+O55</f>
        <v>71.5</v>
      </c>
      <c r="P57" s="773" t="s">
        <v>1</v>
      </c>
      <c r="Q57" s="141"/>
      <c r="R57" s="377">
        <f>R36+R37+R38+R39+R40+R41+R42+R43+R44+R45+R46+R55</f>
        <v>66.5</v>
      </c>
      <c r="S57" s="377">
        <f>S36+S37+S38+S39+S40+S41+S42+S43+S44+S45+S46+S55</f>
        <v>69.5</v>
      </c>
      <c r="T57" s="823">
        <f>T36+T37+T38+T39+T40+T41+T42+T43+T44+T45+T46+T55</f>
        <v>68</v>
      </c>
      <c r="U57" s="777" t="s">
        <v>1</v>
      </c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</row>
    <row r="58" spans="1:71" ht="13.5" thickBot="1">
      <c r="A58" s="713"/>
      <c r="B58" s="40"/>
      <c r="C58" s="40"/>
      <c r="D58" s="66"/>
      <c r="E58" s="19"/>
      <c r="F58" s="713"/>
      <c r="G58" s="40"/>
      <c r="H58" s="40"/>
      <c r="I58" s="66"/>
      <c r="J58" s="19"/>
      <c r="K58" s="544"/>
      <c r="L58" s="713"/>
      <c r="M58" s="40"/>
      <c r="N58" s="40"/>
      <c r="O58" s="66"/>
      <c r="P58" s="19"/>
      <c r="Q58" s="713"/>
      <c r="R58" s="40"/>
      <c r="S58" s="40"/>
      <c r="T58" s="66"/>
      <c r="U58" s="19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</row>
    <row r="59" spans="1:71" ht="18.75" thickBot="1">
      <c r="A59" s="649"/>
      <c r="B59" s="715"/>
      <c r="C59" s="782"/>
      <c r="D59" s="824">
        <v>0</v>
      </c>
      <c r="E59" s="769" t="s">
        <v>1</v>
      </c>
      <c r="F59" s="642"/>
      <c r="G59" s="728"/>
      <c r="H59" s="727"/>
      <c r="I59" s="780">
        <v>3</v>
      </c>
      <c r="J59" s="641" t="s">
        <v>1</v>
      </c>
      <c r="K59" s="527"/>
      <c r="L59" s="653"/>
      <c r="M59" s="714"/>
      <c r="N59" s="189"/>
      <c r="O59" s="771">
        <v>2</v>
      </c>
      <c r="P59" s="772" t="s">
        <v>1</v>
      </c>
      <c r="Q59" s="654"/>
      <c r="R59" s="716"/>
      <c r="S59" s="783"/>
      <c r="T59" s="779">
        <v>1</v>
      </c>
      <c r="U59" s="778" t="s">
        <v>1</v>
      </c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</row>
    <row r="60" spans="1:71" ht="15" thickBot="1">
      <c r="A60" s="994" t="s">
        <v>560</v>
      </c>
      <c r="B60" s="995"/>
      <c r="C60" s="995"/>
      <c r="D60" s="933"/>
      <c r="E60" s="933"/>
      <c r="F60" s="998" t="s">
        <v>561</v>
      </c>
      <c r="G60" s="999"/>
      <c r="H60" s="999"/>
      <c r="I60" s="984"/>
      <c r="J60" s="997"/>
      <c r="K60" s="519"/>
      <c r="L60" s="994" t="s">
        <v>562</v>
      </c>
      <c r="M60" s="995"/>
      <c r="N60" s="995"/>
      <c r="O60" s="933"/>
      <c r="P60" s="933"/>
      <c r="Q60" s="994" t="s">
        <v>563</v>
      </c>
      <c r="R60" s="995"/>
      <c r="S60" s="995"/>
      <c r="T60" s="933"/>
      <c r="U60" s="93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</row>
    <row r="61" spans="1:71" ht="15" thickBot="1">
      <c r="A61" s="1041" t="s">
        <v>23</v>
      </c>
      <c r="B61" s="1042"/>
      <c r="C61" s="1042"/>
      <c r="D61" s="1042"/>
      <c r="E61" s="1042"/>
      <c r="F61" s="1022" t="s">
        <v>24</v>
      </c>
      <c r="G61" s="1023"/>
      <c r="H61" s="1023"/>
      <c r="I61" s="1023"/>
      <c r="J61" s="1024"/>
      <c r="K61" s="519"/>
      <c r="L61" s="1025" t="s">
        <v>25</v>
      </c>
      <c r="M61" s="1026"/>
      <c r="N61" s="1026"/>
      <c r="O61" s="1026"/>
      <c r="P61" s="1027"/>
      <c r="Q61" s="1031" t="s">
        <v>26</v>
      </c>
      <c r="R61" s="1032"/>
      <c r="S61" s="1032"/>
      <c r="T61" s="1032"/>
      <c r="U61" s="1033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</row>
    <row r="62" spans="1:71" ht="6" customHeight="1" thickBot="1">
      <c r="A62" s="233"/>
      <c r="B62" s="234"/>
      <c r="C62" s="234"/>
      <c r="D62" s="234"/>
      <c r="E62" s="234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3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</row>
    <row r="63" spans="1:71" ht="15" thickBot="1">
      <c r="A63" s="932" t="s">
        <v>545</v>
      </c>
      <c r="B63" s="933"/>
      <c r="C63" s="933"/>
      <c r="D63" s="933"/>
      <c r="E63" s="984"/>
      <c r="F63" s="933"/>
      <c r="G63" s="933"/>
      <c r="H63" s="933"/>
      <c r="I63" s="933"/>
      <c r="J63" s="997"/>
      <c r="K63" s="519"/>
      <c r="L63" s="932" t="s">
        <v>617</v>
      </c>
      <c r="M63" s="933"/>
      <c r="N63" s="933"/>
      <c r="O63" s="933"/>
      <c r="P63" s="984"/>
      <c r="Q63" s="933"/>
      <c r="R63" s="933"/>
      <c r="S63" s="933"/>
      <c r="T63" s="933"/>
      <c r="U63" s="997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</row>
    <row r="64" spans="1:71" ht="13.5" thickBot="1">
      <c r="A64" s="921" t="s">
        <v>316</v>
      </c>
      <c r="B64" s="981"/>
      <c r="C64" s="981"/>
      <c r="D64" s="922"/>
      <c r="E64" s="590"/>
      <c r="F64" s="923" t="s">
        <v>531</v>
      </c>
      <c r="G64" s="924"/>
      <c r="H64" s="924"/>
      <c r="I64" s="943"/>
      <c r="J64" s="601"/>
      <c r="K64" s="222"/>
      <c r="L64" s="923" t="s">
        <v>34</v>
      </c>
      <c r="M64" s="924"/>
      <c r="N64" s="924"/>
      <c r="O64" s="924"/>
      <c r="P64" s="943"/>
      <c r="Q64" s="921" t="s">
        <v>316</v>
      </c>
      <c r="R64" s="981"/>
      <c r="S64" s="981"/>
      <c r="T64" s="981"/>
      <c r="U64" s="9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</row>
    <row r="65" spans="1:71" ht="13.5" thickBot="1">
      <c r="A65" s="563" t="s">
        <v>3</v>
      </c>
      <c r="B65" s="563" t="s">
        <v>20</v>
      </c>
      <c r="C65" s="564" t="s">
        <v>21</v>
      </c>
      <c r="D65" s="744">
        <v>2</v>
      </c>
      <c r="E65" s="222"/>
      <c r="F65" s="213" t="s">
        <v>3</v>
      </c>
      <c r="G65" s="213" t="s">
        <v>20</v>
      </c>
      <c r="H65" s="633" t="s">
        <v>21</v>
      </c>
      <c r="I65" s="745" t="s">
        <v>405</v>
      </c>
      <c r="J65" s="600"/>
      <c r="K65" s="222"/>
      <c r="L65" s="213" t="s">
        <v>3</v>
      </c>
      <c r="M65" s="213" t="s">
        <v>20</v>
      </c>
      <c r="N65" s="633" t="s">
        <v>21</v>
      </c>
      <c r="O65" s="634">
        <v>2</v>
      </c>
      <c r="P65" s="633" t="s">
        <v>4</v>
      </c>
      <c r="Q65" s="563" t="s">
        <v>3</v>
      </c>
      <c r="R65" s="563" t="s">
        <v>20</v>
      </c>
      <c r="S65" s="564" t="s">
        <v>21</v>
      </c>
      <c r="T65" s="564" t="s">
        <v>405</v>
      </c>
      <c r="U65" s="565" t="s">
        <v>4</v>
      </c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</row>
    <row r="66" spans="1:71" ht="12.75">
      <c r="A66" s="175" t="s">
        <v>443</v>
      </c>
      <c r="B66" s="257">
        <f>6-1-1-1-1</f>
        <v>2</v>
      </c>
      <c r="C66" s="730">
        <f>6-1-1-1-1</f>
        <v>2</v>
      </c>
      <c r="D66" s="115">
        <f>(B66+C66)/2</f>
        <v>2</v>
      </c>
      <c r="E66" s="531"/>
      <c r="F66" s="175" t="s">
        <v>528</v>
      </c>
      <c r="G66" s="257">
        <f>5.5-1-1-1</f>
        <v>2.5</v>
      </c>
      <c r="H66" s="730">
        <f>5-1-1-1</f>
        <v>2</v>
      </c>
      <c r="I66" s="115">
        <f>(G66+H66)/2</f>
        <v>2.25</v>
      </c>
      <c r="J66" s="598"/>
      <c r="K66" s="222"/>
      <c r="L66" s="175" t="s">
        <v>793</v>
      </c>
      <c r="M66" s="257">
        <f>6+1</f>
        <v>7</v>
      </c>
      <c r="N66" s="152">
        <f>6+1</f>
        <v>7</v>
      </c>
      <c r="O66" s="115">
        <f>(M66+N66)/2</f>
        <v>7</v>
      </c>
      <c r="P66" s="512" t="s">
        <v>1</v>
      </c>
      <c r="Q66" s="236" t="s">
        <v>739</v>
      </c>
      <c r="R66" s="257">
        <f>6-1</f>
        <v>5</v>
      </c>
      <c r="S66" s="152">
        <f>5.5-1</f>
        <v>4.5</v>
      </c>
      <c r="T66" s="115">
        <f>(R66+S66)/2</f>
        <v>4.75</v>
      </c>
      <c r="U66" s="512" t="s">
        <v>1</v>
      </c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</row>
    <row r="67" spans="1:71" ht="12.75">
      <c r="A67" s="177" t="s">
        <v>152</v>
      </c>
      <c r="B67" s="258">
        <v>5.5</v>
      </c>
      <c r="C67" s="26">
        <v>6</v>
      </c>
      <c r="D67" s="116">
        <f aca="true" t="shared" si="12" ref="D67:D75">(B67+C67)/2</f>
        <v>5.75</v>
      </c>
      <c r="E67" s="531"/>
      <c r="F67" s="177" t="s">
        <v>261</v>
      </c>
      <c r="G67" s="258">
        <v>5.5</v>
      </c>
      <c r="H67" s="26">
        <v>5.5</v>
      </c>
      <c r="I67" s="116">
        <f aca="true" t="shared" si="13" ref="I67:I76">(G67+H67)/2</f>
        <v>5.5</v>
      </c>
      <c r="J67" s="598"/>
      <c r="K67" s="531"/>
      <c r="L67" s="177" t="s">
        <v>795</v>
      </c>
      <c r="M67" s="258">
        <f>5.5-0.5</f>
        <v>5</v>
      </c>
      <c r="N67" s="53">
        <f>5.5-0.5</f>
        <v>5</v>
      </c>
      <c r="O67" s="116">
        <f>(M67+N67)/2</f>
        <v>5</v>
      </c>
      <c r="P67" s="513" t="s">
        <v>1</v>
      </c>
      <c r="Q67" s="237" t="s">
        <v>741</v>
      </c>
      <c r="R67" s="258">
        <f>6-0.5</f>
        <v>5.5</v>
      </c>
      <c r="S67" s="53">
        <f>5.5-0.5</f>
        <v>5</v>
      </c>
      <c r="T67" s="116">
        <f>(R67+S67)/2</f>
        <v>5.25</v>
      </c>
      <c r="U67" s="513" t="s">
        <v>1</v>
      </c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</row>
    <row r="68" spans="1:71" ht="12.75">
      <c r="A68" s="177" t="s">
        <v>165</v>
      </c>
      <c r="B68" s="258">
        <v>6.5</v>
      </c>
      <c r="C68" s="26">
        <v>6.5</v>
      </c>
      <c r="D68" s="116">
        <f t="shared" si="12"/>
        <v>6.5</v>
      </c>
      <c r="E68" s="531"/>
      <c r="F68" s="177" t="s">
        <v>56</v>
      </c>
      <c r="G68" s="258">
        <v>5.5</v>
      </c>
      <c r="H68" s="26">
        <v>5.5</v>
      </c>
      <c r="I68" s="116">
        <f t="shared" si="13"/>
        <v>5.5</v>
      </c>
      <c r="J68" s="598"/>
      <c r="K68" s="531"/>
      <c r="L68" s="177" t="s">
        <v>757</v>
      </c>
      <c r="M68" s="258">
        <v>6</v>
      </c>
      <c r="N68" s="53">
        <v>6</v>
      </c>
      <c r="O68" s="116">
        <f aca="true" t="shared" si="14" ref="O68:O76">(M68+N68)/2</f>
        <v>6</v>
      </c>
      <c r="P68" s="513" t="s">
        <v>1</v>
      </c>
      <c r="Q68" s="237" t="s">
        <v>742</v>
      </c>
      <c r="R68" s="258">
        <v>6</v>
      </c>
      <c r="S68" s="53">
        <v>6.5</v>
      </c>
      <c r="T68" s="116">
        <f aca="true" t="shared" si="15" ref="T68:T76">(R68+S68)/2</f>
        <v>6.25</v>
      </c>
      <c r="U68" s="513" t="s">
        <v>1</v>
      </c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</row>
    <row r="69" spans="1:71" ht="12.75">
      <c r="A69" s="177" t="s">
        <v>444</v>
      </c>
      <c r="B69" s="258">
        <v>6</v>
      </c>
      <c r="C69" s="26">
        <v>6</v>
      </c>
      <c r="D69" s="116">
        <f t="shared" si="12"/>
        <v>6</v>
      </c>
      <c r="E69" s="531"/>
      <c r="F69" s="177" t="s">
        <v>360</v>
      </c>
      <c r="G69" s="258">
        <v>5</v>
      </c>
      <c r="H69" s="26">
        <v>4.5</v>
      </c>
      <c r="I69" s="116">
        <f t="shared" si="13"/>
        <v>4.75</v>
      </c>
      <c r="J69" s="598"/>
      <c r="K69" s="531"/>
      <c r="L69" s="177" t="s">
        <v>758</v>
      </c>
      <c r="M69" s="258">
        <v>6</v>
      </c>
      <c r="N69" s="53">
        <v>6.5</v>
      </c>
      <c r="O69" s="116">
        <f t="shared" si="14"/>
        <v>6.25</v>
      </c>
      <c r="P69" s="513" t="s">
        <v>1</v>
      </c>
      <c r="Q69" s="237" t="s">
        <v>743</v>
      </c>
      <c r="R69" s="258">
        <f>5-0.5-0.5</f>
        <v>4</v>
      </c>
      <c r="S69" s="53">
        <f>5.5-0.5-0.5</f>
        <v>4.5</v>
      </c>
      <c r="T69" s="116">
        <f t="shared" si="15"/>
        <v>4.25</v>
      </c>
      <c r="U69" s="513" t="s">
        <v>1</v>
      </c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</row>
    <row r="70" spans="1:71" ht="12.75">
      <c r="A70" s="177" t="s">
        <v>295</v>
      </c>
      <c r="B70" s="258">
        <f>6.5+3-0.5</f>
        <v>9</v>
      </c>
      <c r="C70" s="26">
        <f>6.5-0.5+3</f>
        <v>9</v>
      </c>
      <c r="D70" s="116">
        <f t="shared" si="12"/>
        <v>9</v>
      </c>
      <c r="E70" s="531"/>
      <c r="F70" s="177" t="s">
        <v>296</v>
      </c>
      <c r="G70" s="258">
        <v>6.5</v>
      </c>
      <c r="H70" s="26">
        <v>7</v>
      </c>
      <c r="I70" s="116">
        <f t="shared" si="13"/>
        <v>6.75</v>
      </c>
      <c r="J70" s="598"/>
      <c r="K70" s="531"/>
      <c r="L70" s="177" t="s">
        <v>759</v>
      </c>
      <c r="M70" s="258">
        <f>6.5+3</f>
        <v>9.5</v>
      </c>
      <c r="N70" s="53">
        <f>6.5+3</f>
        <v>9.5</v>
      </c>
      <c r="O70" s="116">
        <f t="shared" si="14"/>
        <v>9.5</v>
      </c>
      <c r="P70" s="513" t="s">
        <v>1</v>
      </c>
      <c r="Q70" s="237" t="s">
        <v>744</v>
      </c>
      <c r="R70" s="258">
        <v>6</v>
      </c>
      <c r="S70" s="53">
        <v>5.5</v>
      </c>
      <c r="T70" s="116">
        <f t="shared" si="15"/>
        <v>5.75</v>
      </c>
      <c r="U70" s="513" t="s">
        <v>1</v>
      </c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</row>
    <row r="71" spans="1:71" ht="12.75">
      <c r="A71" s="177" t="s">
        <v>155</v>
      </c>
      <c r="B71" s="258">
        <v>6</v>
      </c>
      <c r="C71" s="26">
        <v>5.5</v>
      </c>
      <c r="D71" s="116">
        <f t="shared" si="12"/>
        <v>5.75</v>
      </c>
      <c r="E71" s="531"/>
      <c r="F71" s="177" t="s">
        <v>69</v>
      </c>
      <c r="G71" s="258" t="s">
        <v>293</v>
      </c>
      <c r="H71" s="26" t="s">
        <v>293</v>
      </c>
      <c r="I71" s="116" t="s">
        <v>293</v>
      </c>
      <c r="J71" s="598"/>
      <c r="K71" s="531"/>
      <c r="L71" s="177" t="s">
        <v>760</v>
      </c>
      <c r="M71" s="258">
        <v>7</v>
      </c>
      <c r="N71" s="53">
        <v>5.5</v>
      </c>
      <c r="O71" s="116">
        <f t="shared" si="14"/>
        <v>6.25</v>
      </c>
      <c r="P71" s="513" t="s">
        <v>1</v>
      </c>
      <c r="Q71" s="237" t="s">
        <v>745</v>
      </c>
      <c r="R71" s="258">
        <v>6</v>
      </c>
      <c r="S71" s="53">
        <v>6.5</v>
      </c>
      <c r="T71" s="116">
        <f t="shared" si="15"/>
        <v>6.25</v>
      </c>
      <c r="U71" s="513" t="s">
        <v>1</v>
      </c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</row>
    <row r="72" spans="1:71" ht="12.75">
      <c r="A72" s="177" t="s">
        <v>445</v>
      </c>
      <c r="B72" s="258">
        <v>5.5</v>
      </c>
      <c r="C72" s="26">
        <v>5.5</v>
      </c>
      <c r="D72" s="116">
        <f t="shared" si="12"/>
        <v>5.5</v>
      </c>
      <c r="E72" s="531"/>
      <c r="F72" s="177" t="s">
        <v>60</v>
      </c>
      <c r="G72" s="258">
        <v>5.5</v>
      </c>
      <c r="H72" s="26">
        <v>6</v>
      </c>
      <c r="I72" s="116">
        <f t="shared" si="13"/>
        <v>5.75</v>
      </c>
      <c r="J72" s="598"/>
      <c r="K72" s="531"/>
      <c r="L72" s="177" t="s">
        <v>761</v>
      </c>
      <c r="M72" s="258">
        <v>5</v>
      </c>
      <c r="N72" s="53">
        <v>5</v>
      </c>
      <c r="O72" s="116">
        <f t="shared" si="14"/>
        <v>5</v>
      </c>
      <c r="P72" s="513" t="s">
        <v>1</v>
      </c>
      <c r="Q72" s="237" t="s">
        <v>781</v>
      </c>
      <c r="R72" s="258" t="s">
        <v>293</v>
      </c>
      <c r="S72" s="53" t="s">
        <v>293</v>
      </c>
      <c r="T72" s="116" t="s">
        <v>293</v>
      </c>
      <c r="U72" s="513" t="s">
        <v>1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</row>
    <row r="73" spans="1:71" ht="12.75">
      <c r="A73" s="177" t="s">
        <v>337</v>
      </c>
      <c r="B73" s="258">
        <v>5</v>
      </c>
      <c r="C73" s="26">
        <v>5</v>
      </c>
      <c r="D73" s="116">
        <f t="shared" si="12"/>
        <v>5</v>
      </c>
      <c r="E73" s="531"/>
      <c r="F73" s="177" t="s">
        <v>59</v>
      </c>
      <c r="G73" s="258">
        <v>6.5</v>
      </c>
      <c r="H73" s="26">
        <v>6</v>
      </c>
      <c r="I73" s="116">
        <f t="shared" si="13"/>
        <v>6.25</v>
      </c>
      <c r="J73" s="598"/>
      <c r="K73" s="531"/>
      <c r="L73" s="177" t="s">
        <v>762</v>
      </c>
      <c r="M73" s="258">
        <v>6</v>
      </c>
      <c r="N73" s="53">
        <v>6.5</v>
      </c>
      <c r="O73" s="116">
        <f t="shared" si="14"/>
        <v>6.25</v>
      </c>
      <c r="P73" s="513" t="s">
        <v>1</v>
      </c>
      <c r="Q73" s="237" t="s">
        <v>746</v>
      </c>
      <c r="R73" s="258">
        <v>6.5</v>
      </c>
      <c r="S73" s="53">
        <v>6</v>
      </c>
      <c r="T73" s="116">
        <f t="shared" si="15"/>
        <v>6.25</v>
      </c>
      <c r="U73" s="513" t="s">
        <v>1</v>
      </c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</row>
    <row r="74" spans="1:71" ht="12.75">
      <c r="A74" s="177" t="s">
        <v>161</v>
      </c>
      <c r="B74" s="258">
        <v>5.5</v>
      </c>
      <c r="C74" s="26">
        <v>5</v>
      </c>
      <c r="D74" s="116">
        <f t="shared" si="12"/>
        <v>5.25</v>
      </c>
      <c r="E74" s="531"/>
      <c r="F74" s="177" t="s">
        <v>99</v>
      </c>
      <c r="G74" s="258">
        <v>7</v>
      </c>
      <c r="H74" s="26">
        <v>6</v>
      </c>
      <c r="I74" s="116">
        <f t="shared" si="13"/>
        <v>6.5</v>
      </c>
      <c r="J74" s="598"/>
      <c r="K74" s="531"/>
      <c r="L74" s="177" t="s">
        <v>763</v>
      </c>
      <c r="M74" s="258">
        <f>6.5+3-0.5</f>
        <v>9</v>
      </c>
      <c r="N74" s="53">
        <f>6.5+3-0.5</f>
        <v>9</v>
      </c>
      <c r="O74" s="116">
        <f t="shared" si="14"/>
        <v>9</v>
      </c>
      <c r="P74" s="513" t="s">
        <v>1</v>
      </c>
      <c r="Q74" s="237" t="s">
        <v>747</v>
      </c>
      <c r="R74" s="258">
        <v>5</v>
      </c>
      <c r="S74" s="53">
        <v>5.5</v>
      </c>
      <c r="T74" s="116">
        <f t="shared" si="15"/>
        <v>5.25</v>
      </c>
      <c r="U74" s="513" t="s">
        <v>1</v>
      </c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</row>
    <row r="75" spans="1:71" ht="12.75">
      <c r="A75" s="177" t="s">
        <v>158</v>
      </c>
      <c r="B75" s="258">
        <f>6.5+3</f>
        <v>9.5</v>
      </c>
      <c r="C75" s="26">
        <f>7+3</f>
        <v>10</v>
      </c>
      <c r="D75" s="116">
        <f t="shared" si="12"/>
        <v>9.75</v>
      </c>
      <c r="E75" s="540"/>
      <c r="F75" s="177" t="s">
        <v>425</v>
      </c>
      <c r="G75" s="258">
        <v>5.5</v>
      </c>
      <c r="H75" s="26">
        <v>5.5</v>
      </c>
      <c r="I75" s="116">
        <f t="shared" si="13"/>
        <v>5.5</v>
      </c>
      <c r="J75" s="599"/>
      <c r="K75" s="531"/>
      <c r="L75" s="177" t="s">
        <v>764</v>
      </c>
      <c r="M75" s="258">
        <f>6+3</f>
        <v>9</v>
      </c>
      <c r="N75" s="53">
        <f>6.5+3</f>
        <v>9.5</v>
      </c>
      <c r="O75" s="116">
        <f t="shared" si="14"/>
        <v>9.25</v>
      </c>
      <c r="P75" s="514" t="s">
        <v>1</v>
      </c>
      <c r="Q75" s="237" t="s">
        <v>748</v>
      </c>
      <c r="R75" s="258">
        <f>5.5-0.5</f>
        <v>5</v>
      </c>
      <c r="S75" s="53">
        <f>5.5-0.5</f>
        <v>5</v>
      </c>
      <c r="T75" s="116">
        <f t="shared" si="15"/>
        <v>5</v>
      </c>
      <c r="U75" s="514" t="s">
        <v>1</v>
      </c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</row>
    <row r="76" spans="1:71" ht="13.5" thickBot="1">
      <c r="A76" s="179" t="s">
        <v>157</v>
      </c>
      <c r="B76" s="259" t="s">
        <v>227</v>
      </c>
      <c r="C76" s="95" t="s">
        <v>227</v>
      </c>
      <c r="D76" s="117" t="s">
        <v>227</v>
      </c>
      <c r="E76" s="531"/>
      <c r="F76" s="179" t="s">
        <v>65</v>
      </c>
      <c r="G76" s="259">
        <v>5</v>
      </c>
      <c r="H76" s="95">
        <v>5</v>
      </c>
      <c r="I76" s="117">
        <f t="shared" si="13"/>
        <v>5</v>
      </c>
      <c r="J76" s="598"/>
      <c r="K76" s="540"/>
      <c r="L76" s="179" t="s">
        <v>765</v>
      </c>
      <c r="M76" s="259">
        <v>5.5</v>
      </c>
      <c r="N76" s="96">
        <v>5.5</v>
      </c>
      <c r="O76" s="117">
        <f t="shared" si="14"/>
        <v>5.5</v>
      </c>
      <c r="P76" s="515" t="s">
        <v>1</v>
      </c>
      <c r="Q76" s="238" t="s">
        <v>749</v>
      </c>
      <c r="R76" s="259">
        <v>5.5</v>
      </c>
      <c r="S76" s="96">
        <v>5</v>
      </c>
      <c r="T76" s="117">
        <f t="shared" si="15"/>
        <v>5.25</v>
      </c>
      <c r="U76" s="515" t="s">
        <v>1</v>
      </c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</row>
    <row r="77" spans="1:71" ht="13.5" thickBot="1">
      <c r="A77" s="746"/>
      <c r="B77" s="260"/>
      <c r="C77" s="95"/>
      <c r="D77" s="52"/>
      <c r="E77" s="541"/>
      <c r="F77" s="46"/>
      <c r="G77" s="260"/>
      <c r="H77" s="95"/>
      <c r="I77" s="52"/>
      <c r="J77" s="597"/>
      <c r="K77" s="531"/>
      <c r="L77" s="46"/>
      <c r="M77" s="260"/>
      <c r="N77" s="95"/>
      <c r="O77" s="16"/>
      <c r="P77" s="31"/>
      <c r="Q77" s="239"/>
      <c r="R77" s="260"/>
      <c r="S77" s="95"/>
      <c r="T77" s="16"/>
      <c r="U77" s="31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</row>
    <row r="78" spans="1:71" ht="12.75">
      <c r="A78" s="244" t="s">
        <v>447</v>
      </c>
      <c r="B78" s="261" t="s">
        <v>226</v>
      </c>
      <c r="C78" s="729" t="s">
        <v>226</v>
      </c>
      <c r="D78" s="121" t="s">
        <v>226</v>
      </c>
      <c r="E78" s="541"/>
      <c r="F78" s="182" t="s">
        <v>260</v>
      </c>
      <c r="G78" s="261">
        <f>6-1</f>
        <v>5</v>
      </c>
      <c r="H78" s="729">
        <f>5.5-1</f>
        <v>4.5</v>
      </c>
      <c r="I78" s="121">
        <f>(G78+H78)/2</f>
        <v>4.75</v>
      </c>
      <c r="J78" s="597"/>
      <c r="K78" s="541"/>
      <c r="L78" s="182" t="s">
        <v>794</v>
      </c>
      <c r="M78" s="261">
        <f>6-1</f>
        <v>5</v>
      </c>
      <c r="N78" s="264">
        <f>6-1</f>
        <v>5</v>
      </c>
      <c r="O78" s="121">
        <f aca="true" t="shared" si="16" ref="O78:O85">(M78+N78)/2</f>
        <v>5</v>
      </c>
      <c r="P78" s="516" t="s">
        <v>1</v>
      </c>
      <c r="Q78" s="240" t="s">
        <v>750</v>
      </c>
      <c r="R78" s="261" t="s">
        <v>226</v>
      </c>
      <c r="S78" s="264" t="s">
        <v>226</v>
      </c>
      <c r="T78" s="121" t="s">
        <v>226</v>
      </c>
      <c r="U78" s="516" t="s">
        <v>1</v>
      </c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</row>
    <row r="79" spans="1:71" ht="12.75">
      <c r="A79" s="367" t="s">
        <v>162</v>
      </c>
      <c r="B79" s="258">
        <v>5.5</v>
      </c>
      <c r="C79" s="26">
        <v>6</v>
      </c>
      <c r="D79" s="116">
        <f aca="true" t="shared" si="17" ref="D79:D84">(B79+C79)/2</f>
        <v>5.75</v>
      </c>
      <c r="E79" s="542"/>
      <c r="F79" s="184" t="s">
        <v>58</v>
      </c>
      <c r="G79" s="262">
        <v>6.5</v>
      </c>
      <c r="H79" s="24">
        <v>6.5</v>
      </c>
      <c r="I79" s="122">
        <f aca="true" t="shared" si="18" ref="I79:I84">(G79+H79)/2</f>
        <v>6.5</v>
      </c>
      <c r="J79" s="596"/>
      <c r="K79" s="541"/>
      <c r="L79" s="184" t="s">
        <v>766</v>
      </c>
      <c r="M79" s="262">
        <f>5-0.5-0.5</f>
        <v>4</v>
      </c>
      <c r="N79" s="59">
        <f>5-0.5-0.5</f>
        <v>4</v>
      </c>
      <c r="O79" s="122">
        <f t="shared" si="16"/>
        <v>4</v>
      </c>
      <c r="P79" s="100" t="s">
        <v>1</v>
      </c>
      <c r="Q79" s="241" t="s">
        <v>751</v>
      </c>
      <c r="R79" s="262">
        <f>6.5+3</f>
        <v>9.5</v>
      </c>
      <c r="S79" s="59">
        <f>6+3</f>
        <v>9</v>
      </c>
      <c r="T79" s="122">
        <f>(R79+S79)/2</f>
        <v>9.25</v>
      </c>
      <c r="U79" s="100" t="s">
        <v>1</v>
      </c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</row>
    <row r="80" spans="1:71" ht="12.75">
      <c r="A80" s="245" t="s">
        <v>159</v>
      </c>
      <c r="B80" s="262">
        <v>5.5</v>
      </c>
      <c r="C80" s="24">
        <v>5</v>
      </c>
      <c r="D80" s="122">
        <f t="shared" si="17"/>
        <v>5.25</v>
      </c>
      <c r="E80" s="312"/>
      <c r="F80" s="184" t="s">
        <v>57</v>
      </c>
      <c r="G80" s="262" t="s">
        <v>226</v>
      </c>
      <c r="H80" s="24" t="s">
        <v>226</v>
      </c>
      <c r="I80" s="122" t="s">
        <v>226</v>
      </c>
      <c r="J80" s="595"/>
      <c r="K80" s="542"/>
      <c r="L80" s="184" t="s">
        <v>796</v>
      </c>
      <c r="M80" s="262">
        <f>5.5-0.5</f>
        <v>5</v>
      </c>
      <c r="N80" s="59">
        <f>5.5-0.5</f>
        <v>5</v>
      </c>
      <c r="O80" s="122">
        <f t="shared" si="16"/>
        <v>5</v>
      </c>
      <c r="P80" s="100" t="s">
        <v>1</v>
      </c>
      <c r="Q80" s="237" t="s">
        <v>752</v>
      </c>
      <c r="R80" s="258">
        <f>5-0.5</f>
        <v>4.5</v>
      </c>
      <c r="S80" s="53">
        <f>6-0.5</f>
        <v>5.5</v>
      </c>
      <c r="T80" s="116">
        <f>(R80+S80)/2</f>
        <v>5</v>
      </c>
      <c r="U80" s="100" t="s">
        <v>1</v>
      </c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</row>
    <row r="81" spans="1:71" ht="12.75">
      <c r="A81" s="245" t="s">
        <v>279</v>
      </c>
      <c r="B81" s="262">
        <v>6</v>
      </c>
      <c r="C81" s="24">
        <v>6</v>
      </c>
      <c r="D81" s="122">
        <f t="shared" si="17"/>
        <v>6</v>
      </c>
      <c r="E81" s="312"/>
      <c r="F81" s="184" t="s">
        <v>256</v>
      </c>
      <c r="G81" s="262">
        <v>5</v>
      </c>
      <c r="H81" s="24">
        <v>5.5</v>
      </c>
      <c r="I81" s="122">
        <f t="shared" si="18"/>
        <v>5.25</v>
      </c>
      <c r="J81" s="595"/>
      <c r="K81" s="541"/>
      <c r="L81" s="184" t="s">
        <v>767</v>
      </c>
      <c r="M81" s="262">
        <f>6-0.5</f>
        <v>5.5</v>
      </c>
      <c r="N81" s="59">
        <f>6.5-0.5</f>
        <v>6</v>
      </c>
      <c r="O81" s="122">
        <f t="shared" si="16"/>
        <v>5.75</v>
      </c>
      <c r="P81" s="100" t="s">
        <v>1</v>
      </c>
      <c r="Q81" s="241" t="s">
        <v>753</v>
      </c>
      <c r="R81" s="262">
        <f>7.5-0.5</f>
        <v>7</v>
      </c>
      <c r="S81" s="59">
        <f>7-0.5</f>
        <v>6.5</v>
      </c>
      <c r="T81" s="122">
        <f>(R81+S81)/2</f>
        <v>6.75</v>
      </c>
      <c r="U81" s="100" t="s">
        <v>1</v>
      </c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</row>
    <row r="82" spans="1:71" ht="12.75">
      <c r="A82" s="245" t="s">
        <v>448</v>
      </c>
      <c r="B82" s="262">
        <v>5</v>
      </c>
      <c r="C82" s="24">
        <v>4.5</v>
      </c>
      <c r="D82" s="122">
        <f t="shared" si="17"/>
        <v>4.75</v>
      </c>
      <c r="E82" s="542"/>
      <c r="F82" s="177" t="s">
        <v>61</v>
      </c>
      <c r="G82" s="258">
        <v>6</v>
      </c>
      <c r="H82" s="26">
        <v>6</v>
      </c>
      <c r="I82" s="116">
        <f t="shared" si="18"/>
        <v>6</v>
      </c>
      <c r="J82" s="596"/>
      <c r="K82" s="542"/>
      <c r="L82" s="184" t="s">
        <v>768</v>
      </c>
      <c r="M82" s="262">
        <v>6</v>
      </c>
      <c r="N82" s="59">
        <v>6</v>
      </c>
      <c r="O82" s="122">
        <f t="shared" si="16"/>
        <v>6</v>
      </c>
      <c r="P82" s="100" t="s">
        <v>1</v>
      </c>
      <c r="Q82" s="241" t="s">
        <v>754</v>
      </c>
      <c r="R82" s="262" t="s">
        <v>226</v>
      </c>
      <c r="S82" s="59" t="s">
        <v>226</v>
      </c>
      <c r="T82" s="122" t="s">
        <v>226</v>
      </c>
      <c r="U82" s="100" t="s">
        <v>1</v>
      </c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</row>
    <row r="83" spans="1:71" ht="12.75">
      <c r="A83" s="245" t="s">
        <v>154</v>
      </c>
      <c r="B83" s="262">
        <v>6</v>
      </c>
      <c r="C83" s="24">
        <v>5.5</v>
      </c>
      <c r="D83" s="122">
        <f t="shared" si="17"/>
        <v>5.75</v>
      </c>
      <c r="E83" s="312"/>
      <c r="F83" s="184" t="s">
        <v>71</v>
      </c>
      <c r="G83" s="262" t="s">
        <v>228</v>
      </c>
      <c r="H83" s="24" t="s">
        <v>228</v>
      </c>
      <c r="I83" s="122" t="s">
        <v>228</v>
      </c>
      <c r="J83" s="595"/>
      <c r="K83" s="542"/>
      <c r="L83" s="184" t="s">
        <v>769</v>
      </c>
      <c r="M83" s="262">
        <v>5.5</v>
      </c>
      <c r="N83" s="59">
        <v>6.5</v>
      </c>
      <c r="O83" s="122">
        <f t="shared" si="16"/>
        <v>6</v>
      </c>
      <c r="P83" s="100" t="s">
        <v>1</v>
      </c>
      <c r="Q83" s="241" t="s">
        <v>755</v>
      </c>
      <c r="R83" s="262">
        <f>6.5+3</f>
        <v>9.5</v>
      </c>
      <c r="S83" s="59">
        <f>6.5+3</f>
        <v>9.5</v>
      </c>
      <c r="T83" s="122">
        <f>(R83+S83)/2</f>
        <v>9.5</v>
      </c>
      <c r="U83" s="100" t="s">
        <v>1</v>
      </c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</row>
    <row r="84" spans="1:71" ht="13.5" thickBot="1">
      <c r="A84" s="246" t="s">
        <v>150</v>
      </c>
      <c r="B84" s="263">
        <v>6</v>
      </c>
      <c r="C84" s="260">
        <v>6</v>
      </c>
      <c r="D84" s="364">
        <f t="shared" si="17"/>
        <v>6</v>
      </c>
      <c r="E84" s="312"/>
      <c r="F84" s="186" t="s">
        <v>424</v>
      </c>
      <c r="G84" s="263">
        <v>6.5</v>
      </c>
      <c r="H84" s="260">
        <v>6.5</v>
      </c>
      <c r="I84" s="364">
        <f t="shared" si="18"/>
        <v>6.5</v>
      </c>
      <c r="J84" s="595"/>
      <c r="K84" s="542"/>
      <c r="L84" s="186" t="s">
        <v>770</v>
      </c>
      <c r="M84" s="263">
        <f>6.5+3</f>
        <v>9.5</v>
      </c>
      <c r="N84" s="265">
        <f>7+3</f>
        <v>10</v>
      </c>
      <c r="O84" s="122">
        <f t="shared" si="16"/>
        <v>9.75</v>
      </c>
      <c r="P84" s="100" t="s">
        <v>1</v>
      </c>
      <c r="Q84" s="242" t="s">
        <v>756</v>
      </c>
      <c r="R84" s="263">
        <v>5</v>
      </c>
      <c r="S84" s="265">
        <v>5</v>
      </c>
      <c r="T84" s="122">
        <f>(R84+S84)/2</f>
        <v>5</v>
      </c>
      <c r="U84" s="100" t="s">
        <v>1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</row>
    <row r="85" spans="1:71" ht="13.5" thickBot="1">
      <c r="A85" s="247" t="s">
        <v>148</v>
      </c>
      <c r="B85" s="259">
        <v>0</v>
      </c>
      <c r="C85" s="96">
        <v>0.5</v>
      </c>
      <c r="D85" s="117">
        <f>(B85+C85)/2</f>
        <v>0.25</v>
      </c>
      <c r="E85" s="312"/>
      <c r="F85" s="179" t="s">
        <v>73</v>
      </c>
      <c r="G85" s="259">
        <v>1</v>
      </c>
      <c r="H85" s="96">
        <v>0.5</v>
      </c>
      <c r="I85" s="117">
        <f>(G85+H85)/2</f>
        <v>0.75</v>
      </c>
      <c r="J85" s="595"/>
      <c r="K85" s="542"/>
      <c r="L85" s="179" t="s">
        <v>73</v>
      </c>
      <c r="M85" s="259">
        <v>1</v>
      </c>
      <c r="N85" s="96">
        <v>1</v>
      </c>
      <c r="O85" s="125">
        <f t="shared" si="16"/>
        <v>1</v>
      </c>
      <c r="P85" s="518" t="s">
        <v>1</v>
      </c>
      <c r="Q85" s="238" t="s">
        <v>148</v>
      </c>
      <c r="R85" s="259">
        <v>0.5</v>
      </c>
      <c r="S85" s="96">
        <v>0.5</v>
      </c>
      <c r="T85" s="125">
        <f>(R85+S85)/2</f>
        <v>0.5</v>
      </c>
      <c r="U85" s="518" t="s">
        <v>1</v>
      </c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</row>
    <row r="86" spans="1:71" ht="12.75">
      <c r="A86" s="139"/>
      <c r="B86" s="84"/>
      <c r="C86" s="140"/>
      <c r="D86" s="275"/>
      <c r="E86" s="543"/>
      <c r="F86" s="139"/>
      <c r="G86" s="84"/>
      <c r="H86" s="140"/>
      <c r="I86" s="275"/>
      <c r="J86" s="594"/>
      <c r="K86" s="312"/>
      <c r="L86" s="139"/>
      <c r="M86" s="84"/>
      <c r="N86" s="140"/>
      <c r="O86" s="84"/>
      <c r="P86" s="15"/>
      <c r="Q86" s="139"/>
      <c r="R86" s="84"/>
      <c r="S86" s="140"/>
      <c r="T86" s="84"/>
      <c r="U86" s="15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</row>
    <row r="87" spans="1:71" ht="12.75">
      <c r="A87" s="141"/>
      <c r="B87" s="569">
        <f>D65+B66+B67+B68+B69+B70+B71+B72+B73+B74+B75+B79+B85</f>
        <v>68</v>
      </c>
      <c r="C87" s="569">
        <f>D65+C66+C67+C68+C69+C70+C71+C72+C73+C74+C75+C79+C85</f>
        <v>69</v>
      </c>
      <c r="D87" s="752">
        <f>D65+D66+D67+D68+D69+D70+D71+D72+D73+D74+D75+D79+D85</f>
        <v>68.5</v>
      </c>
      <c r="E87" s="544"/>
      <c r="F87" s="141"/>
      <c r="G87" s="755">
        <f>G66+G67+G68+G69+G70+G82+G72+G73+G74+G75+G76+G85</f>
        <v>61.5</v>
      </c>
      <c r="H87" s="755">
        <f>H66+H67+H68+H69+H70+H82+H72+H73+H74+H75+H76+H85</f>
        <v>59.5</v>
      </c>
      <c r="I87" s="756">
        <f>I66+I67+I68+I69+I70+I82+I72+I73+I74+I75+I76+I85</f>
        <v>60.5</v>
      </c>
      <c r="J87" s="632"/>
      <c r="K87" s="543"/>
      <c r="L87" s="141"/>
      <c r="M87" s="629">
        <f>O65+M66+M67+M68+M69+M70+M71+M72+M73+M74+M75+M76+M85</f>
        <v>78</v>
      </c>
      <c r="N87" s="629">
        <f>O65+N66+N67+N68+N69+N70+N71+N72+N73+N74+N75+N76+N85</f>
        <v>78</v>
      </c>
      <c r="O87" s="628">
        <f>O65+O66+O67+O68+O69+O70+O71+O72+O73+O74+O75+O76+O85</f>
        <v>78</v>
      </c>
      <c r="P87" s="627" t="s">
        <v>1</v>
      </c>
      <c r="Q87" s="141"/>
      <c r="R87" s="803">
        <f>R66+R67+R68+R69+R70+R71+R80+R73+R74+R75+R76+R85</f>
        <v>59.5</v>
      </c>
      <c r="S87" s="569">
        <f>S66+S67+S68+S69+S70+S71+S80+S73+S74+S75+S76+S85</f>
        <v>60</v>
      </c>
      <c r="T87" s="804">
        <f>T66+T67+T68+T69+T70+T71+T80+T73+T74+T75+T76+T85</f>
        <v>59.75</v>
      </c>
      <c r="U87" s="570" t="s">
        <v>1</v>
      </c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</row>
    <row r="88" spans="1:71" ht="13.5" thickBot="1">
      <c r="A88" s="713"/>
      <c r="B88" s="40"/>
      <c r="C88" s="40"/>
      <c r="D88" s="19"/>
      <c r="E88" s="223"/>
      <c r="F88" s="713"/>
      <c r="G88" s="40"/>
      <c r="H88" s="40"/>
      <c r="I88" s="19"/>
      <c r="J88" s="593"/>
      <c r="K88" s="544"/>
      <c r="L88" s="713"/>
      <c r="M88" s="40"/>
      <c r="N88" s="40"/>
      <c r="O88" s="66"/>
      <c r="P88" s="19"/>
      <c r="Q88" s="713"/>
      <c r="R88" s="40"/>
      <c r="S88" s="40"/>
      <c r="T88" s="66"/>
      <c r="U88" s="19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</row>
    <row r="89" spans="1:71" ht="18.75" thickBot="1">
      <c r="A89" s="568"/>
      <c r="B89" s="134"/>
      <c r="C89" s="134"/>
      <c r="D89" s="135">
        <v>1</v>
      </c>
      <c r="E89" s="591"/>
      <c r="F89" s="626"/>
      <c r="G89" s="754"/>
      <c r="H89" s="754"/>
      <c r="I89" s="753">
        <v>0</v>
      </c>
      <c r="J89" s="592"/>
      <c r="K89" s="527"/>
      <c r="L89" s="626"/>
      <c r="M89" s="754"/>
      <c r="N89" s="753"/>
      <c r="O89" s="630">
        <v>3</v>
      </c>
      <c r="P89" s="631" t="s">
        <v>1</v>
      </c>
      <c r="Q89" s="568"/>
      <c r="R89" s="134"/>
      <c r="S89" s="135"/>
      <c r="T89" s="567">
        <v>0</v>
      </c>
      <c r="U89" s="566" t="s">
        <v>1</v>
      </c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</row>
    <row r="90" spans="1:71" ht="15" thickBot="1">
      <c r="A90" s="1040"/>
      <c r="B90" s="1040"/>
      <c r="C90" s="1040"/>
      <c r="D90" s="1040"/>
      <c r="E90" s="1040"/>
      <c r="F90" s="1040"/>
      <c r="G90" s="1040"/>
      <c r="H90" s="1040"/>
      <c r="I90" s="1040"/>
      <c r="J90" s="1040"/>
      <c r="K90" s="696"/>
      <c r="L90" s="995" t="s">
        <v>564</v>
      </c>
      <c r="M90" s="995"/>
      <c r="N90" s="995"/>
      <c r="O90" s="933"/>
      <c r="P90" s="934"/>
      <c r="Q90" s="994" t="s">
        <v>565</v>
      </c>
      <c r="R90" s="995"/>
      <c r="S90" s="995"/>
      <c r="T90" s="995"/>
      <c r="U90" s="1043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</row>
    <row r="91" spans="1:71" ht="15" thickBot="1">
      <c r="A91" s="1040"/>
      <c r="B91" s="1040"/>
      <c r="C91" s="1040"/>
      <c r="D91" s="1040"/>
      <c r="E91" s="1040"/>
      <c r="F91" s="1040"/>
      <c r="G91" s="1040"/>
      <c r="H91" s="1040"/>
      <c r="I91" s="1040"/>
      <c r="J91" s="1040"/>
      <c r="K91" s="493"/>
      <c r="L91" s="1034" t="s">
        <v>17</v>
      </c>
      <c r="M91" s="1035"/>
      <c r="N91" s="1035"/>
      <c r="O91" s="1035"/>
      <c r="P91" s="1036"/>
      <c r="Q91" s="1037" t="s">
        <v>35</v>
      </c>
      <c r="R91" s="1038"/>
      <c r="S91" s="1038"/>
      <c r="T91" s="1038"/>
      <c r="U91" s="1039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</row>
    <row r="92" spans="1:71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</row>
    <row r="93" spans="1:71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</row>
    <row r="94" spans="1:71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</row>
    <row r="95" spans="1:71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</row>
    <row r="96" spans="1:71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</row>
    <row r="97" spans="1:71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</row>
    <row r="98" spans="1:71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</row>
    <row r="99" spans="1:7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</row>
    <row r="100" spans="1:52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52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1:52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1:52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1:52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1:52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1:52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1:52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1:52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1:52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1:52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1:52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1:52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1:52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1:52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1:52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1:52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1:52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1:52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1:52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1:52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1:52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1:52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1:52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1:52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1:52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1:52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1:52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1:52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1:52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1:52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1:52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1:52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1:52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1:52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1:52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1:52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1:52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1:52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1:52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</sheetData>
  <mergeCells count="44">
    <mergeCell ref="A1:U1"/>
    <mergeCell ref="Q34:U34"/>
    <mergeCell ref="F3:J3"/>
    <mergeCell ref="L3:P3"/>
    <mergeCell ref="Q3:U3"/>
    <mergeCell ref="A29:E29"/>
    <mergeCell ref="F29:J29"/>
    <mergeCell ref="L29:P29"/>
    <mergeCell ref="Q29:U29"/>
    <mergeCell ref="A30:E30"/>
    <mergeCell ref="A2:J2"/>
    <mergeCell ref="L2:U2"/>
    <mergeCell ref="A33:J33"/>
    <mergeCell ref="A63:J63"/>
    <mergeCell ref="A34:E34"/>
    <mergeCell ref="F34:J34"/>
    <mergeCell ref="L34:P34"/>
    <mergeCell ref="A3:E3"/>
    <mergeCell ref="L33:U33"/>
    <mergeCell ref="A60:E60"/>
    <mergeCell ref="L30:P30"/>
    <mergeCell ref="Q30:U30"/>
    <mergeCell ref="A32:U32"/>
    <mergeCell ref="L60:P60"/>
    <mergeCell ref="Q60:U60"/>
    <mergeCell ref="F60:J60"/>
    <mergeCell ref="F30:J30"/>
    <mergeCell ref="A61:E61"/>
    <mergeCell ref="F61:J61"/>
    <mergeCell ref="L90:P90"/>
    <mergeCell ref="Q90:U90"/>
    <mergeCell ref="L63:U63"/>
    <mergeCell ref="L64:P64"/>
    <mergeCell ref="Q64:U64"/>
    <mergeCell ref="L61:P61"/>
    <mergeCell ref="Q61:U61"/>
    <mergeCell ref="A64:D64"/>
    <mergeCell ref="F64:I64"/>
    <mergeCell ref="L91:P91"/>
    <mergeCell ref="Q91:U91"/>
    <mergeCell ref="A91:E91"/>
    <mergeCell ref="F91:J91"/>
    <mergeCell ref="A90:E90"/>
    <mergeCell ref="F90:J90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3"/>
  <sheetViews>
    <sheetView workbookViewId="0" topLeftCell="A1">
      <selection activeCell="A1" sqref="A1:Q1"/>
    </sheetView>
  </sheetViews>
  <sheetFormatPr defaultColWidth="9.140625" defaultRowHeight="12.75"/>
  <cols>
    <col min="1" max="1" width="13.140625" style="0" bestFit="1" customWidth="1"/>
    <col min="2" max="3" width="4.8515625" style="0" bestFit="1" customWidth="1"/>
    <col min="4" max="4" width="5.00390625" style="0" customWidth="1"/>
    <col min="5" max="5" width="15.140625" style="0" bestFit="1" customWidth="1"/>
    <col min="6" max="6" width="4.57421875" style="0" bestFit="1" customWidth="1"/>
    <col min="7" max="7" width="5.00390625" style="0" bestFit="1" customWidth="1"/>
    <col min="8" max="8" width="6.00390625" style="0" bestFit="1" customWidth="1"/>
    <col min="9" max="9" width="1.28515625" style="0" customWidth="1"/>
    <col min="10" max="10" width="13.28125" style="0" bestFit="1" customWidth="1"/>
    <col min="11" max="12" width="5.00390625" style="0" bestFit="1" customWidth="1"/>
    <col min="13" max="13" width="5.140625" style="0" bestFit="1" customWidth="1"/>
    <col min="14" max="14" width="14.7109375" style="0" bestFit="1" customWidth="1"/>
    <col min="15" max="16" width="4.57421875" style="0" bestFit="1" customWidth="1"/>
    <col min="17" max="17" width="5.28125" style="0" bestFit="1" customWidth="1"/>
    <col min="18" max="18" width="1.7109375" style="0" customWidth="1"/>
    <col min="19" max="19" width="15.140625" style="0" bestFit="1" customWidth="1"/>
    <col min="20" max="20" width="4.8515625" style="0" customWidth="1"/>
    <col min="21" max="21" width="12.57421875" style="0" bestFit="1" customWidth="1"/>
    <col min="22" max="22" width="4.8515625" style="0" customWidth="1"/>
    <col min="23" max="23" width="12.57421875" style="0" bestFit="1" customWidth="1"/>
    <col min="24" max="24" width="4.8515625" style="0" customWidth="1"/>
    <col min="25" max="25" width="13.28125" style="0" bestFit="1" customWidth="1"/>
    <col min="26" max="26" width="4.8515625" style="0" customWidth="1"/>
  </cols>
  <sheetData>
    <row r="1" spans="1:35" ht="15" customHeight="1" thickBot="1">
      <c r="A1" s="932" t="s">
        <v>22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thickBot="1">
      <c r="A2" s="932" t="s">
        <v>570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3.5" thickBot="1">
      <c r="A3" s="976" t="s">
        <v>27</v>
      </c>
      <c r="B3" s="977"/>
      <c r="C3" s="977"/>
      <c r="D3" s="978"/>
      <c r="E3" s="960" t="s">
        <v>168</v>
      </c>
      <c r="F3" s="961"/>
      <c r="G3" s="961"/>
      <c r="H3" s="962"/>
      <c r="I3" s="222"/>
      <c r="J3" s="963" t="s">
        <v>28</v>
      </c>
      <c r="K3" s="964"/>
      <c r="L3" s="964"/>
      <c r="M3" s="965"/>
      <c r="N3" s="966" t="s">
        <v>29</v>
      </c>
      <c r="O3" s="967"/>
      <c r="P3" s="967"/>
      <c r="Q3" s="968"/>
      <c r="R3" s="104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3.5" thickBot="1">
      <c r="A4" s="111" t="s">
        <v>3</v>
      </c>
      <c r="B4" s="111" t="s">
        <v>20</v>
      </c>
      <c r="C4" s="111" t="s">
        <v>21</v>
      </c>
      <c r="D4" s="112">
        <v>2</v>
      </c>
      <c r="E4" s="129" t="s">
        <v>3</v>
      </c>
      <c r="F4" s="129" t="s">
        <v>20</v>
      </c>
      <c r="G4" s="129" t="s">
        <v>21</v>
      </c>
      <c r="H4" s="130">
        <v>0</v>
      </c>
      <c r="I4" s="223"/>
      <c r="J4" s="137" t="s">
        <v>3</v>
      </c>
      <c r="K4" s="137" t="s">
        <v>20</v>
      </c>
      <c r="L4" s="137" t="s">
        <v>21</v>
      </c>
      <c r="M4" s="136">
        <v>2</v>
      </c>
      <c r="N4" s="144" t="s">
        <v>3</v>
      </c>
      <c r="O4" s="144" t="s">
        <v>20</v>
      </c>
      <c r="P4" s="144" t="s">
        <v>21</v>
      </c>
      <c r="Q4" s="145">
        <v>0</v>
      </c>
      <c r="R4" s="5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175" t="s">
        <v>112</v>
      </c>
      <c r="B5" s="113">
        <f>6-1</f>
        <v>5</v>
      </c>
      <c r="C5" s="114">
        <f>6-1</f>
        <v>5</v>
      </c>
      <c r="D5" s="115">
        <f>(C5+B5)/2</f>
        <v>5</v>
      </c>
      <c r="E5" s="175" t="s">
        <v>149</v>
      </c>
      <c r="F5" s="249">
        <f>5.5-1-1-1-1</f>
        <v>1.5</v>
      </c>
      <c r="G5" s="250">
        <f>5-1-1-1-1</f>
        <v>1</v>
      </c>
      <c r="H5" s="115">
        <f>(G5+F5)/2</f>
        <v>1.25</v>
      </c>
      <c r="I5" s="223"/>
      <c r="J5" s="236" t="s">
        <v>130</v>
      </c>
      <c r="K5" s="257">
        <f>7.5-1-1</f>
        <v>5.5</v>
      </c>
      <c r="L5" s="152">
        <f>6.5-1-1</f>
        <v>4.5</v>
      </c>
      <c r="M5" s="115">
        <f>(L5+K5)/2</f>
        <v>5</v>
      </c>
      <c r="N5" s="236" t="s">
        <v>188</v>
      </c>
      <c r="O5" s="151">
        <f>7+1</f>
        <v>8</v>
      </c>
      <c r="P5" s="152">
        <f>7+1</f>
        <v>8</v>
      </c>
      <c r="Q5" s="115">
        <f>(P5+O5)/2</f>
        <v>8</v>
      </c>
      <c r="R5" s="58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>
      <c r="A6" s="177" t="s">
        <v>113</v>
      </c>
      <c r="B6" s="18">
        <v>5</v>
      </c>
      <c r="C6" s="19">
        <v>5</v>
      </c>
      <c r="D6" s="116">
        <f>(C6+B6)/2</f>
        <v>5</v>
      </c>
      <c r="E6" s="177" t="s">
        <v>150</v>
      </c>
      <c r="F6" s="251">
        <v>6</v>
      </c>
      <c r="G6" s="61">
        <v>5.5</v>
      </c>
      <c r="H6" s="116">
        <f>(G6+F6)/2</f>
        <v>5.75</v>
      </c>
      <c r="I6" s="223"/>
      <c r="J6" s="237" t="s">
        <v>131</v>
      </c>
      <c r="K6" s="258">
        <v>6</v>
      </c>
      <c r="L6" s="53">
        <v>6</v>
      </c>
      <c r="M6" s="116">
        <f>(L6+K6)/2</f>
        <v>6</v>
      </c>
      <c r="N6" s="237" t="s">
        <v>189</v>
      </c>
      <c r="O6" s="49">
        <v>6.5</v>
      </c>
      <c r="P6" s="53">
        <v>7</v>
      </c>
      <c r="Q6" s="116">
        <f>(P6+O6)/2</f>
        <v>6.75</v>
      </c>
      <c r="R6" s="5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177" t="s">
        <v>114</v>
      </c>
      <c r="B7" s="18" t="s">
        <v>227</v>
      </c>
      <c r="C7" s="19" t="s">
        <v>227</v>
      </c>
      <c r="D7" s="116" t="s">
        <v>227</v>
      </c>
      <c r="E7" s="177" t="s">
        <v>151</v>
      </c>
      <c r="F7" s="252">
        <v>6</v>
      </c>
      <c r="G7" s="253">
        <v>6.5</v>
      </c>
      <c r="H7" s="116">
        <f aca="true" t="shared" si="0" ref="H7:H14">(G7+F7)/2</f>
        <v>6.25</v>
      </c>
      <c r="I7" s="223"/>
      <c r="J7" s="237" t="s">
        <v>132</v>
      </c>
      <c r="K7" s="258">
        <f>6.5+3-0.5-0.5</f>
        <v>8.5</v>
      </c>
      <c r="L7" s="53">
        <f>6+3-0.5-0.5</f>
        <v>8</v>
      </c>
      <c r="M7" s="116">
        <f aca="true" t="shared" si="1" ref="M7:M14">(L7+K7)/2</f>
        <v>8.25</v>
      </c>
      <c r="N7" s="237" t="s">
        <v>190</v>
      </c>
      <c r="O7" s="49">
        <f>7-2</f>
        <v>5</v>
      </c>
      <c r="P7" s="53">
        <f>7-2</f>
        <v>5</v>
      </c>
      <c r="Q7" s="116">
        <f aca="true" t="shared" si="2" ref="Q7:Q14">(P7+O7)/2</f>
        <v>5</v>
      </c>
      <c r="R7" s="58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>
      <c r="A8" s="177" t="s">
        <v>115</v>
      </c>
      <c r="B8" s="18">
        <v>6</v>
      </c>
      <c r="C8" s="19">
        <v>6.5</v>
      </c>
      <c r="D8" s="116">
        <f aca="true" t="shared" si="3" ref="D8:D14">(C8+B8)/2</f>
        <v>6.25</v>
      </c>
      <c r="E8" s="177" t="s">
        <v>152</v>
      </c>
      <c r="F8" s="251">
        <v>5</v>
      </c>
      <c r="G8" s="61">
        <v>5</v>
      </c>
      <c r="H8" s="116">
        <f t="shared" si="0"/>
        <v>5</v>
      </c>
      <c r="I8" s="223"/>
      <c r="J8" s="237" t="s">
        <v>133</v>
      </c>
      <c r="K8" s="258">
        <v>7</v>
      </c>
      <c r="L8" s="53">
        <v>7</v>
      </c>
      <c r="M8" s="116">
        <f t="shared" si="1"/>
        <v>7</v>
      </c>
      <c r="N8" s="237" t="s">
        <v>191</v>
      </c>
      <c r="O8" s="49">
        <f>6.5-0.5</f>
        <v>6</v>
      </c>
      <c r="P8" s="53">
        <f>6.5-0.5</f>
        <v>6</v>
      </c>
      <c r="Q8" s="116">
        <f t="shared" si="2"/>
        <v>6</v>
      </c>
      <c r="R8" s="5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>
      <c r="A9" s="177" t="s">
        <v>116</v>
      </c>
      <c r="B9" s="18">
        <v>5</v>
      </c>
      <c r="C9" s="19">
        <v>6.5</v>
      </c>
      <c r="D9" s="116">
        <f t="shared" si="3"/>
        <v>5.75</v>
      </c>
      <c r="E9" s="177" t="s">
        <v>164</v>
      </c>
      <c r="F9" s="251">
        <v>5</v>
      </c>
      <c r="G9" s="61">
        <v>5</v>
      </c>
      <c r="H9" s="116">
        <f t="shared" si="0"/>
        <v>5</v>
      </c>
      <c r="I9" s="223"/>
      <c r="J9" s="237" t="s">
        <v>134</v>
      </c>
      <c r="K9" s="258">
        <f>7+3-0.5</f>
        <v>9.5</v>
      </c>
      <c r="L9" s="53">
        <f>6.5+3</f>
        <v>9.5</v>
      </c>
      <c r="M9" s="116">
        <f t="shared" si="1"/>
        <v>9.5</v>
      </c>
      <c r="N9" s="237" t="s">
        <v>192</v>
      </c>
      <c r="O9" s="49">
        <v>7.5</v>
      </c>
      <c r="P9" s="53">
        <v>6.5</v>
      </c>
      <c r="Q9" s="116">
        <f t="shared" si="2"/>
        <v>7</v>
      </c>
      <c r="R9" s="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>
      <c r="A10" s="177" t="s">
        <v>117</v>
      </c>
      <c r="B10" s="18">
        <v>6</v>
      </c>
      <c r="C10" s="19">
        <v>6</v>
      </c>
      <c r="D10" s="116">
        <f t="shared" si="3"/>
        <v>6</v>
      </c>
      <c r="E10" s="177" t="s">
        <v>153</v>
      </c>
      <c r="F10" s="251">
        <v>6</v>
      </c>
      <c r="G10" s="61">
        <v>6</v>
      </c>
      <c r="H10" s="116">
        <f t="shared" si="0"/>
        <v>6</v>
      </c>
      <c r="I10" s="223"/>
      <c r="J10" s="237" t="s">
        <v>135</v>
      </c>
      <c r="K10" s="258">
        <f>6-0.5</f>
        <v>5.5</v>
      </c>
      <c r="L10" s="53">
        <f>6-0.5</f>
        <v>5.5</v>
      </c>
      <c r="M10" s="116">
        <f t="shared" si="1"/>
        <v>5.5</v>
      </c>
      <c r="N10" s="237" t="s">
        <v>193</v>
      </c>
      <c r="O10" s="49">
        <v>6.5</v>
      </c>
      <c r="P10" s="53">
        <v>6</v>
      </c>
      <c r="Q10" s="116">
        <f t="shared" si="2"/>
        <v>6.25</v>
      </c>
      <c r="R10" s="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>
      <c r="A11" s="177" t="s">
        <v>118</v>
      </c>
      <c r="B11" s="18">
        <v>6</v>
      </c>
      <c r="C11" s="19">
        <v>6</v>
      </c>
      <c r="D11" s="116">
        <f t="shared" si="3"/>
        <v>6</v>
      </c>
      <c r="E11" s="177" t="s">
        <v>155</v>
      </c>
      <c r="F11" s="251">
        <v>5.5</v>
      </c>
      <c r="G11" s="61">
        <v>6</v>
      </c>
      <c r="H11" s="116">
        <f t="shared" si="0"/>
        <v>5.75</v>
      </c>
      <c r="I11" s="223"/>
      <c r="J11" s="237" t="s">
        <v>136</v>
      </c>
      <c r="K11" s="258">
        <f>7.5+3-0.5</f>
        <v>10</v>
      </c>
      <c r="L11" s="53">
        <f>6.5+3-0.5</f>
        <v>9</v>
      </c>
      <c r="M11" s="116">
        <f t="shared" si="1"/>
        <v>9.5</v>
      </c>
      <c r="N11" s="237" t="s">
        <v>194</v>
      </c>
      <c r="O11" s="49">
        <v>6</v>
      </c>
      <c r="P11" s="53">
        <v>5.5</v>
      </c>
      <c r="Q11" s="116">
        <f t="shared" si="2"/>
        <v>5.75</v>
      </c>
      <c r="R11" s="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>
      <c r="A12" s="177" t="s">
        <v>119</v>
      </c>
      <c r="B12" s="18">
        <v>7</v>
      </c>
      <c r="C12" s="19">
        <v>8</v>
      </c>
      <c r="D12" s="116">
        <f t="shared" si="3"/>
        <v>7.5</v>
      </c>
      <c r="E12" s="177" t="s">
        <v>163</v>
      </c>
      <c r="F12" s="251">
        <v>4.5</v>
      </c>
      <c r="G12" s="61">
        <v>5.5</v>
      </c>
      <c r="H12" s="116">
        <f t="shared" si="0"/>
        <v>5</v>
      </c>
      <c r="I12" s="223"/>
      <c r="J12" s="237" t="s">
        <v>137</v>
      </c>
      <c r="K12" s="258">
        <v>5.5</v>
      </c>
      <c r="L12" s="53">
        <v>6</v>
      </c>
      <c r="M12" s="116">
        <f t="shared" si="1"/>
        <v>5.75</v>
      </c>
      <c r="N12" s="237" t="s">
        <v>195</v>
      </c>
      <c r="O12" s="49">
        <v>6.5</v>
      </c>
      <c r="P12" s="53">
        <v>6.5</v>
      </c>
      <c r="Q12" s="116">
        <f t="shared" si="2"/>
        <v>6.5</v>
      </c>
      <c r="R12" s="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.75">
      <c r="A13" s="177" t="s">
        <v>120</v>
      </c>
      <c r="B13" s="18">
        <v>6.5</v>
      </c>
      <c r="C13" s="19">
        <v>5.5</v>
      </c>
      <c r="D13" s="116">
        <f t="shared" si="3"/>
        <v>6</v>
      </c>
      <c r="E13" s="177" t="s">
        <v>157</v>
      </c>
      <c r="F13" s="251">
        <f>5-0.5</f>
        <v>4.5</v>
      </c>
      <c r="G13" s="61">
        <f>5-0.5</f>
        <v>4.5</v>
      </c>
      <c r="H13" s="116">
        <f t="shared" si="0"/>
        <v>4.5</v>
      </c>
      <c r="I13" s="223"/>
      <c r="J13" s="237" t="s">
        <v>138</v>
      </c>
      <c r="K13" s="258">
        <f>7+3</f>
        <v>10</v>
      </c>
      <c r="L13" s="53">
        <f>6.5+3</f>
        <v>9.5</v>
      </c>
      <c r="M13" s="116">
        <f t="shared" si="1"/>
        <v>9.75</v>
      </c>
      <c r="N13" s="237" t="s">
        <v>196</v>
      </c>
      <c r="O13" s="49">
        <f>9+3+3</f>
        <v>15</v>
      </c>
      <c r="P13" s="53">
        <f>9+3+3</f>
        <v>15</v>
      </c>
      <c r="Q13" s="116">
        <f t="shared" si="2"/>
        <v>15</v>
      </c>
      <c r="R13" s="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177" t="s">
        <v>207</v>
      </c>
      <c r="B14" s="18">
        <v>5</v>
      </c>
      <c r="C14" s="19">
        <v>5.5</v>
      </c>
      <c r="D14" s="116">
        <f t="shared" si="3"/>
        <v>5.25</v>
      </c>
      <c r="E14" s="177" t="s">
        <v>158</v>
      </c>
      <c r="F14" s="251">
        <v>6</v>
      </c>
      <c r="G14" s="61">
        <v>6</v>
      </c>
      <c r="H14" s="116">
        <f t="shared" si="0"/>
        <v>6</v>
      </c>
      <c r="I14" s="223"/>
      <c r="J14" s="237" t="s">
        <v>139</v>
      </c>
      <c r="K14" s="258">
        <f>7+3</f>
        <v>10</v>
      </c>
      <c r="L14" s="53">
        <f>6.5+3</f>
        <v>9.5</v>
      </c>
      <c r="M14" s="116">
        <f t="shared" si="1"/>
        <v>9.75</v>
      </c>
      <c r="N14" s="237" t="s">
        <v>197</v>
      </c>
      <c r="O14" s="49">
        <f>7+3</f>
        <v>10</v>
      </c>
      <c r="P14" s="53">
        <f>7+3</f>
        <v>10</v>
      </c>
      <c r="Q14" s="116">
        <f t="shared" si="2"/>
        <v>10</v>
      </c>
      <c r="R14" s="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3.5" thickBot="1">
      <c r="A15" s="179" t="s">
        <v>122</v>
      </c>
      <c r="B15" s="87">
        <f>7.5+3-0.5</f>
        <v>10</v>
      </c>
      <c r="C15" s="65">
        <f>7+3-0.5</f>
        <v>9.5</v>
      </c>
      <c r="D15" s="117">
        <f>(C15+B15)/2</f>
        <v>9.75</v>
      </c>
      <c r="E15" s="179" t="s">
        <v>159</v>
      </c>
      <c r="F15" s="254">
        <v>5.5</v>
      </c>
      <c r="G15" s="255">
        <v>6</v>
      </c>
      <c r="H15" s="117">
        <f>(G15+F15)/2</f>
        <v>5.75</v>
      </c>
      <c r="I15" s="223"/>
      <c r="J15" s="238" t="s">
        <v>140</v>
      </c>
      <c r="K15" s="259">
        <v>6</v>
      </c>
      <c r="L15" s="96">
        <v>5</v>
      </c>
      <c r="M15" s="117">
        <f>(L15+K15)/2</f>
        <v>5.5</v>
      </c>
      <c r="N15" s="238" t="s">
        <v>198</v>
      </c>
      <c r="O15" s="155">
        <v>6</v>
      </c>
      <c r="P15" s="96">
        <v>6</v>
      </c>
      <c r="Q15" s="117">
        <f>(P15+O15)/2</f>
        <v>6</v>
      </c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3.5" thickBot="1">
      <c r="A16" s="181"/>
      <c r="B16" s="118"/>
      <c r="C16" s="118"/>
      <c r="D16" s="52"/>
      <c r="E16" s="243"/>
      <c r="F16" s="256"/>
      <c r="G16" s="256"/>
      <c r="H16" s="52"/>
      <c r="I16" s="224"/>
      <c r="J16" s="239"/>
      <c r="K16" s="260"/>
      <c r="L16" s="95"/>
      <c r="M16" s="52"/>
      <c r="N16" s="239"/>
      <c r="O16" s="95"/>
      <c r="P16" s="273"/>
      <c r="Q16" s="5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>
      <c r="A17" s="182" t="s">
        <v>123</v>
      </c>
      <c r="B17" s="119">
        <f>7.5-1-1</f>
        <v>5.5</v>
      </c>
      <c r="C17" s="120">
        <f>7-1-1</f>
        <v>5</v>
      </c>
      <c r="D17" s="121">
        <f aca="true" t="shared" si="4" ref="D17:D24">(C17+B17)/2</f>
        <v>5.25</v>
      </c>
      <c r="E17" s="244" t="s">
        <v>160</v>
      </c>
      <c r="F17" s="183" t="s">
        <v>226</v>
      </c>
      <c r="G17" s="120" t="s">
        <v>226</v>
      </c>
      <c r="H17" s="121" t="s">
        <v>226</v>
      </c>
      <c r="I17" s="224"/>
      <c r="J17" s="240" t="s">
        <v>141</v>
      </c>
      <c r="K17" s="261">
        <f>6.5-1</f>
        <v>5.5</v>
      </c>
      <c r="L17" s="264">
        <f>6-1</f>
        <v>5</v>
      </c>
      <c r="M17" s="121">
        <f aca="true" t="shared" si="5" ref="M17:M24">(L17+K17)/2</f>
        <v>5.25</v>
      </c>
      <c r="N17" s="240" t="s">
        <v>199</v>
      </c>
      <c r="O17" s="261" t="s">
        <v>226</v>
      </c>
      <c r="P17" s="264" t="s">
        <v>226</v>
      </c>
      <c r="Q17" s="121" t="s">
        <v>226</v>
      </c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>
      <c r="A18" s="184" t="s">
        <v>121</v>
      </c>
      <c r="B18" s="51">
        <v>5</v>
      </c>
      <c r="C18" s="52">
        <v>6</v>
      </c>
      <c r="D18" s="122">
        <f t="shared" si="4"/>
        <v>5.5</v>
      </c>
      <c r="E18" s="245" t="s">
        <v>161</v>
      </c>
      <c r="F18" s="185">
        <v>6</v>
      </c>
      <c r="G18" s="52">
        <v>6</v>
      </c>
      <c r="H18" s="122">
        <f aca="true" t="shared" si="6" ref="H18:H24">(G18+F18)/2</f>
        <v>6</v>
      </c>
      <c r="I18" s="224"/>
      <c r="J18" s="241" t="s">
        <v>142</v>
      </c>
      <c r="K18" s="262">
        <v>5</v>
      </c>
      <c r="L18" s="59">
        <v>5</v>
      </c>
      <c r="M18" s="122">
        <f t="shared" si="5"/>
        <v>5</v>
      </c>
      <c r="N18" s="241" t="s">
        <v>200</v>
      </c>
      <c r="O18" s="262">
        <v>6</v>
      </c>
      <c r="P18" s="59">
        <v>6</v>
      </c>
      <c r="Q18" s="122">
        <f aca="true" t="shared" si="7" ref="Q18:Q24">(P18+O18)/2</f>
        <v>6</v>
      </c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2.75">
      <c r="A19" s="184" t="s">
        <v>124</v>
      </c>
      <c r="B19" s="51">
        <v>5</v>
      </c>
      <c r="C19" s="52">
        <v>5</v>
      </c>
      <c r="D19" s="122">
        <f t="shared" si="4"/>
        <v>5</v>
      </c>
      <c r="E19" s="245" t="s">
        <v>162</v>
      </c>
      <c r="F19" s="185" t="s">
        <v>228</v>
      </c>
      <c r="G19" s="52" t="s">
        <v>228</v>
      </c>
      <c r="H19" s="122" t="s">
        <v>228</v>
      </c>
      <c r="I19" s="224"/>
      <c r="J19" s="241" t="s">
        <v>143</v>
      </c>
      <c r="K19" s="262" t="s">
        <v>226</v>
      </c>
      <c r="L19" s="59" t="s">
        <v>226</v>
      </c>
      <c r="M19" s="122" t="s">
        <v>226</v>
      </c>
      <c r="N19" s="241" t="s">
        <v>201</v>
      </c>
      <c r="O19" s="262">
        <v>6</v>
      </c>
      <c r="P19" s="59">
        <v>6.5</v>
      </c>
      <c r="Q19" s="122">
        <f t="shared" si="7"/>
        <v>6.25</v>
      </c>
      <c r="R19" s="4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>
      <c r="A20" s="184" t="s">
        <v>125</v>
      </c>
      <c r="B20" s="51">
        <v>6</v>
      </c>
      <c r="C20" s="52">
        <v>6.5</v>
      </c>
      <c r="D20" s="122">
        <f t="shared" si="4"/>
        <v>6.25</v>
      </c>
      <c r="E20" s="245" t="s">
        <v>156</v>
      </c>
      <c r="F20" s="185">
        <f>6-0.5-0.5</f>
        <v>5</v>
      </c>
      <c r="G20" s="52">
        <f>4.5-0.5-0.5</f>
        <v>3.5</v>
      </c>
      <c r="H20" s="122">
        <f t="shared" si="6"/>
        <v>4.25</v>
      </c>
      <c r="I20" s="224"/>
      <c r="J20" s="241" t="s">
        <v>144</v>
      </c>
      <c r="K20" s="262">
        <f>5.5-0.5</f>
        <v>5</v>
      </c>
      <c r="L20" s="59">
        <f>6.5-0.5</f>
        <v>6</v>
      </c>
      <c r="M20" s="122">
        <f t="shared" si="5"/>
        <v>5.5</v>
      </c>
      <c r="N20" s="241" t="s">
        <v>202</v>
      </c>
      <c r="O20" s="262">
        <v>5</v>
      </c>
      <c r="P20" s="59">
        <v>5</v>
      </c>
      <c r="Q20" s="122">
        <f t="shared" si="7"/>
        <v>5</v>
      </c>
      <c r="R20" s="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2.75">
      <c r="A21" s="184" t="s">
        <v>126</v>
      </c>
      <c r="B21" s="51">
        <v>6.5</v>
      </c>
      <c r="C21" s="52">
        <v>6</v>
      </c>
      <c r="D21" s="122">
        <f t="shared" si="4"/>
        <v>6.25</v>
      </c>
      <c r="E21" s="245" t="s">
        <v>154</v>
      </c>
      <c r="F21" s="185">
        <f>6-0.5</f>
        <v>5.5</v>
      </c>
      <c r="G21" s="52">
        <f>5-0.5</f>
        <v>4.5</v>
      </c>
      <c r="H21" s="122">
        <f t="shared" si="6"/>
        <v>5</v>
      </c>
      <c r="I21" s="224"/>
      <c r="J21" s="241" t="s">
        <v>145</v>
      </c>
      <c r="K21" s="262">
        <v>6.5</v>
      </c>
      <c r="L21" s="59">
        <v>6.5</v>
      </c>
      <c r="M21" s="122">
        <f t="shared" si="5"/>
        <v>6.5</v>
      </c>
      <c r="N21" s="241" t="s">
        <v>203</v>
      </c>
      <c r="O21" s="262" t="s">
        <v>228</v>
      </c>
      <c r="P21" s="59" t="s">
        <v>228</v>
      </c>
      <c r="Q21" s="122" t="s">
        <v>228</v>
      </c>
      <c r="R21" s="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>
      <c r="A22" s="177" t="s">
        <v>127</v>
      </c>
      <c r="B22" s="18">
        <v>6.5</v>
      </c>
      <c r="C22" s="19">
        <v>5.5</v>
      </c>
      <c r="D22" s="116">
        <f t="shared" si="4"/>
        <v>6</v>
      </c>
      <c r="E22" s="245" t="s">
        <v>167</v>
      </c>
      <c r="F22" s="185">
        <v>6</v>
      </c>
      <c r="G22" s="52">
        <v>6</v>
      </c>
      <c r="H22" s="122">
        <f t="shared" si="6"/>
        <v>6</v>
      </c>
      <c r="I22" s="224"/>
      <c r="J22" s="241" t="s">
        <v>146</v>
      </c>
      <c r="K22" s="262">
        <v>6</v>
      </c>
      <c r="L22" s="59">
        <v>6</v>
      </c>
      <c r="M22" s="122">
        <f t="shared" si="5"/>
        <v>6</v>
      </c>
      <c r="N22" s="241" t="s">
        <v>204</v>
      </c>
      <c r="O22" s="262" t="s">
        <v>226</v>
      </c>
      <c r="P22" s="59" t="s">
        <v>226</v>
      </c>
      <c r="Q22" s="122" t="s">
        <v>226</v>
      </c>
      <c r="R22" s="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3.5" thickBot="1">
      <c r="A23" s="186" t="s">
        <v>128</v>
      </c>
      <c r="B23" s="123">
        <v>6.5</v>
      </c>
      <c r="C23" s="124">
        <v>7</v>
      </c>
      <c r="D23" s="122">
        <f t="shared" si="4"/>
        <v>6.75</v>
      </c>
      <c r="E23" s="246" t="s">
        <v>165</v>
      </c>
      <c r="F23" s="187">
        <v>6</v>
      </c>
      <c r="G23" s="124">
        <v>6</v>
      </c>
      <c r="H23" s="122">
        <f t="shared" si="6"/>
        <v>6</v>
      </c>
      <c r="I23" s="224"/>
      <c r="J23" s="242" t="s">
        <v>147</v>
      </c>
      <c r="K23" s="263">
        <f>5.5-0.5</f>
        <v>5</v>
      </c>
      <c r="L23" s="265">
        <f>6.5-0.5</f>
        <v>6</v>
      </c>
      <c r="M23" s="122">
        <f t="shared" si="5"/>
        <v>5.5</v>
      </c>
      <c r="N23" s="242" t="s">
        <v>205</v>
      </c>
      <c r="O23" s="263" t="s">
        <v>226</v>
      </c>
      <c r="P23" s="265" t="s">
        <v>226</v>
      </c>
      <c r="Q23" s="122" t="s">
        <v>226</v>
      </c>
      <c r="R23" s="4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3.5" thickBot="1">
      <c r="A24" s="179" t="s">
        <v>129</v>
      </c>
      <c r="B24" s="87">
        <v>0</v>
      </c>
      <c r="C24" s="65">
        <v>-1</v>
      </c>
      <c r="D24" s="125">
        <f t="shared" si="4"/>
        <v>-0.5</v>
      </c>
      <c r="E24" s="247" t="s">
        <v>166</v>
      </c>
      <c r="F24" s="180">
        <v>-1</v>
      </c>
      <c r="G24" s="65">
        <v>-1</v>
      </c>
      <c r="H24" s="125">
        <f t="shared" si="6"/>
        <v>-1</v>
      </c>
      <c r="I24" s="223"/>
      <c r="J24" s="238" t="s">
        <v>148</v>
      </c>
      <c r="K24" s="259">
        <v>1</v>
      </c>
      <c r="L24" s="96">
        <v>0</v>
      </c>
      <c r="M24" s="125">
        <f t="shared" si="5"/>
        <v>0.5</v>
      </c>
      <c r="N24" s="238" t="s">
        <v>206</v>
      </c>
      <c r="O24" s="259">
        <v>0</v>
      </c>
      <c r="P24" s="96">
        <v>0</v>
      </c>
      <c r="Q24" s="125">
        <f t="shared" si="7"/>
        <v>0</v>
      </c>
      <c r="R24" s="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2.75">
      <c r="A25" s="60"/>
      <c r="B25" s="56"/>
      <c r="C25" s="56"/>
      <c r="D25" s="131"/>
      <c r="E25" s="132"/>
      <c r="F25" s="133"/>
      <c r="G25" s="133"/>
      <c r="H25" s="131"/>
      <c r="I25" s="225"/>
      <c r="J25" s="139"/>
      <c r="K25" s="84"/>
      <c r="L25" s="140"/>
      <c r="M25" s="275"/>
      <c r="N25" s="146"/>
      <c r="O25" s="84"/>
      <c r="P25" s="140"/>
      <c r="Q25" s="275"/>
      <c r="R25" s="4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>
      <c r="A26" s="29"/>
      <c r="B26" s="282">
        <f>D4+B5+B6+B22+B8+B9+B10+B11+B12+B13+B14+B15+B24</f>
        <v>70</v>
      </c>
      <c r="C26" s="282">
        <f>D4+C5+C6+C22+C8+C9+C10+C11+C12+C13+C14+C15+C24</f>
        <v>70</v>
      </c>
      <c r="D26" s="281">
        <f>D4+D5+D6+D22+D8+D9+D10+D11+D12+D13+D14+D15+D24</f>
        <v>70</v>
      </c>
      <c r="E26" s="29"/>
      <c r="F26" s="278">
        <f>H4+F5+F6+F7+F8+F9+F10+F11+F12+F13+F14+F15+F24</f>
        <v>54.5</v>
      </c>
      <c r="G26" s="313">
        <f>H4+G5+G6+G7+G8+G9+G10+G11+G12+G13+G14+G15+G24</f>
        <v>56</v>
      </c>
      <c r="H26" s="283">
        <f>H4+H5+H6+H7+H8+H9+H10+H11+H12+H13+H14+H15+H24</f>
        <v>55.25</v>
      </c>
      <c r="I26" s="226"/>
      <c r="J26" s="141"/>
      <c r="K26" s="284">
        <f>M4+K5+K6+K7+K8+K9+K10+K11+K12+K13+K14+K15+K24</f>
        <v>86.5</v>
      </c>
      <c r="L26" s="284">
        <f>M4+L5+L6+L7+L8+L9+L10+L11+L12+L13+L14+L15+L24</f>
        <v>81.5</v>
      </c>
      <c r="M26" s="291">
        <f>M4+M5+M6+M7+M8+M9+M10+M11+M12+M13+M14+M15+M24</f>
        <v>84</v>
      </c>
      <c r="N26" s="27"/>
      <c r="O26" s="279">
        <f>Q4+O5+O6+O7+O8+O9+O10+O11+O12+O13+O14+O15+O24</f>
        <v>83</v>
      </c>
      <c r="P26" s="279">
        <f>Q4+P5+P6+P7+P8+P9+P10+P11+P12+P13+P14+P15+P24</f>
        <v>81.5</v>
      </c>
      <c r="Q26" s="285">
        <f>Q4+Q5+Q6+Q7+Q8+Q9+Q10+Q11+Q12+Q13+Q14+Q15+Q24</f>
        <v>82.25</v>
      </c>
      <c r="R26" s="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3.5" thickBot="1">
      <c r="A27" s="188"/>
      <c r="B27" s="126"/>
      <c r="C27" s="126"/>
      <c r="D27" s="76"/>
      <c r="E27" s="29"/>
      <c r="F27" s="28"/>
      <c r="G27" s="28"/>
      <c r="H27" s="102"/>
      <c r="I27" s="227"/>
      <c r="J27" s="141"/>
      <c r="K27" s="27"/>
      <c r="L27" s="140"/>
      <c r="M27" s="142"/>
      <c r="N27" s="27"/>
      <c r="O27" s="27"/>
      <c r="P27" s="140"/>
      <c r="Q27" s="138"/>
      <c r="R27" s="4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8.75" thickBot="1">
      <c r="A28" s="303"/>
      <c r="B28" s="304"/>
      <c r="C28" s="304"/>
      <c r="D28" s="127">
        <v>1</v>
      </c>
      <c r="E28" s="305"/>
      <c r="F28" s="134"/>
      <c r="G28" s="134"/>
      <c r="H28" s="135">
        <v>0</v>
      </c>
      <c r="I28" s="230"/>
      <c r="J28" s="306"/>
      <c r="K28" s="143"/>
      <c r="L28" s="307"/>
      <c r="M28" s="302">
        <v>4</v>
      </c>
      <c r="N28" s="308"/>
      <c r="O28" s="147"/>
      <c r="P28" s="308"/>
      <c r="Q28" s="309">
        <v>4</v>
      </c>
      <c r="R28" s="6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6" customHeight="1" thickBot="1">
      <c r="A29" s="231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thickBot="1">
      <c r="A30" s="932" t="s">
        <v>571</v>
      </c>
      <c r="B30" s="933"/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2.75" customHeight="1" thickBot="1">
      <c r="A31" s="973" t="s">
        <v>229</v>
      </c>
      <c r="B31" s="974"/>
      <c r="C31" s="974"/>
      <c r="D31" s="975"/>
      <c r="E31" s="950" t="s">
        <v>30</v>
      </c>
      <c r="F31" s="950"/>
      <c r="G31" s="950"/>
      <c r="H31" s="897"/>
      <c r="I31" s="229"/>
      <c r="J31" s="905" t="s">
        <v>31</v>
      </c>
      <c r="K31" s="979"/>
      <c r="L31" s="979"/>
      <c r="M31" s="906"/>
      <c r="N31" s="888" t="s">
        <v>32</v>
      </c>
      <c r="O31" s="887"/>
      <c r="P31" s="887"/>
      <c r="Q31" s="944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 thickBot="1">
      <c r="A32" s="148" t="s">
        <v>3</v>
      </c>
      <c r="B32" s="148" t="s">
        <v>20</v>
      </c>
      <c r="C32" s="148" t="s">
        <v>21</v>
      </c>
      <c r="D32" s="149">
        <v>2</v>
      </c>
      <c r="E32" s="165" t="s">
        <v>3</v>
      </c>
      <c r="F32" s="166" t="s">
        <v>20</v>
      </c>
      <c r="G32" s="167" t="s">
        <v>21</v>
      </c>
      <c r="H32" s="164">
        <v>0</v>
      </c>
      <c r="I32" s="229"/>
      <c r="J32" s="170" t="s">
        <v>3</v>
      </c>
      <c r="K32" s="170" t="s">
        <v>20</v>
      </c>
      <c r="L32" s="170" t="s">
        <v>21</v>
      </c>
      <c r="M32" s="171">
        <v>2</v>
      </c>
      <c r="N32" s="173" t="s">
        <v>3</v>
      </c>
      <c r="O32" s="173" t="s">
        <v>20</v>
      </c>
      <c r="P32" s="173" t="s">
        <v>21</v>
      </c>
      <c r="Q32" s="174"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>
      <c r="A33" s="150" t="s">
        <v>208</v>
      </c>
      <c r="B33" s="151">
        <f>6.5-1</f>
        <v>5.5</v>
      </c>
      <c r="C33" s="152">
        <f>6.5-1</f>
        <v>5.5</v>
      </c>
      <c r="D33" s="115">
        <f>(C33+B33)/2</f>
        <v>5.5</v>
      </c>
      <c r="E33" s="175" t="s">
        <v>103</v>
      </c>
      <c r="F33" s="266">
        <f>6+1</f>
        <v>7</v>
      </c>
      <c r="G33" s="152">
        <f>6+1</f>
        <v>7</v>
      </c>
      <c r="H33" s="115">
        <f>(G33+F33)/2</f>
        <v>7</v>
      </c>
      <c r="I33" s="229"/>
      <c r="J33" s="175" t="s">
        <v>169</v>
      </c>
      <c r="K33" s="113">
        <f>6+1</f>
        <v>7</v>
      </c>
      <c r="L33" s="114">
        <f>6+1</f>
        <v>7</v>
      </c>
      <c r="M33" s="115">
        <f>(L33+K33)/2</f>
        <v>7</v>
      </c>
      <c r="N33" s="175" t="s">
        <v>36</v>
      </c>
      <c r="O33" s="176">
        <f>6.5-1</f>
        <v>5.5</v>
      </c>
      <c r="P33" s="114">
        <f>6.5-1</f>
        <v>5.5</v>
      </c>
      <c r="Q33" s="115">
        <f>(P33+O33)/2</f>
        <v>5.5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>
      <c r="A34" s="153" t="s">
        <v>209</v>
      </c>
      <c r="B34" s="49">
        <v>6</v>
      </c>
      <c r="C34" s="53">
        <v>6</v>
      </c>
      <c r="D34" s="116">
        <f>(C34+B34)/2</f>
        <v>6</v>
      </c>
      <c r="E34" s="177" t="s">
        <v>109</v>
      </c>
      <c r="F34" s="267">
        <v>6</v>
      </c>
      <c r="G34" s="53">
        <v>5</v>
      </c>
      <c r="H34" s="116">
        <f>(G34+F34)/2</f>
        <v>5.5</v>
      </c>
      <c r="I34" s="229"/>
      <c r="J34" s="177" t="s">
        <v>170</v>
      </c>
      <c r="K34" s="18">
        <v>6</v>
      </c>
      <c r="L34" s="19">
        <v>6</v>
      </c>
      <c r="M34" s="116">
        <f>(L34+K34)/2</f>
        <v>6</v>
      </c>
      <c r="N34" s="177" t="s">
        <v>37</v>
      </c>
      <c r="O34" s="178">
        <v>5.5</v>
      </c>
      <c r="P34" s="19">
        <v>5</v>
      </c>
      <c r="Q34" s="116">
        <f>(P34+O34)/2</f>
        <v>5.25</v>
      </c>
      <c r="R34" s="22"/>
      <c r="S34" s="22"/>
      <c r="T34" s="22"/>
      <c r="U34" s="22"/>
      <c r="V34" s="22"/>
      <c r="W34" s="971"/>
      <c r="X34" s="97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2.75">
      <c r="A35" s="153" t="s">
        <v>210</v>
      </c>
      <c r="B35" s="49">
        <f>5-0.5</f>
        <v>4.5</v>
      </c>
      <c r="C35" s="53">
        <f>5-0.5</f>
        <v>4.5</v>
      </c>
      <c r="D35" s="116">
        <f aca="true" t="shared" si="8" ref="D35:D40">(C35+B35)/2</f>
        <v>4.5</v>
      </c>
      <c r="E35" s="177" t="s">
        <v>108</v>
      </c>
      <c r="F35" s="267">
        <v>6</v>
      </c>
      <c r="G35" s="53">
        <v>6</v>
      </c>
      <c r="H35" s="116">
        <f aca="true" t="shared" si="9" ref="H35:H42">(G35+F35)/2</f>
        <v>6</v>
      </c>
      <c r="I35" s="229"/>
      <c r="J35" s="177" t="s">
        <v>171</v>
      </c>
      <c r="K35" s="18">
        <v>6</v>
      </c>
      <c r="L35" s="19">
        <v>6</v>
      </c>
      <c r="M35" s="116">
        <f aca="true" t="shared" si="10" ref="M35:M41">(L35+K35)/2</f>
        <v>6</v>
      </c>
      <c r="N35" s="177" t="s">
        <v>38</v>
      </c>
      <c r="O35" s="178">
        <f>6-0.5</f>
        <v>5.5</v>
      </c>
      <c r="P35" s="19">
        <f>6.5-0.5</f>
        <v>6</v>
      </c>
      <c r="Q35" s="116">
        <f aca="true" t="shared" si="11" ref="Q35:Q42">(P35+O35)/2</f>
        <v>5.75</v>
      </c>
      <c r="R35" s="22"/>
      <c r="S35" s="22"/>
      <c r="T35" s="22"/>
      <c r="U35" s="22"/>
      <c r="V35" s="22"/>
      <c r="W35" s="14"/>
      <c r="X35" s="85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>
      <c r="A36" s="153" t="s">
        <v>211</v>
      </c>
      <c r="B36" s="49">
        <v>5</v>
      </c>
      <c r="C36" s="53">
        <v>6</v>
      </c>
      <c r="D36" s="116">
        <f t="shared" si="8"/>
        <v>5.5</v>
      </c>
      <c r="E36" s="177" t="s">
        <v>95</v>
      </c>
      <c r="F36" s="267">
        <v>7</v>
      </c>
      <c r="G36" s="53">
        <v>6.5</v>
      </c>
      <c r="H36" s="116">
        <f t="shared" si="9"/>
        <v>6.75</v>
      </c>
      <c r="I36" s="229"/>
      <c r="J36" s="177" t="s">
        <v>172</v>
      </c>
      <c r="K36" s="18">
        <v>6.5</v>
      </c>
      <c r="L36" s="19">
        <v>6</v>
      </c>
      <c r="M36" s="116">
        <f t="shared" si="10"/>
        <v>6.25</v>
      </c>
      <c r="N36" s="177" t="s">
        <v>39</v>
      </c>
      <c r="O36" s="178">
        <v>6.5</v>
      </c>
      <c r="P36" s="19">
        <v>6.5</v>
      </c>
      <c r="Q36" s="116">
        <f t="shared" si="11"/>
        <v>6.5</v>
      </c>
      <c r="R36" s="22"/>
      <c r="S36" s="22"/>
      <c r="T36" s="22"/>
      <c r="U36" s="22"/>
      <c r="V36" s="22"/>
      <c r="W36" s="17"/>
      <c r="X36" s="5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>
      <c r="A37" s="153" t="s">
        <v>212</v>
      </c>
      <c r="B37" s="49">
        <v>6</v>
      </c>
      <c r="C37" s="53">
        <v>6</v>
      </c>
      <c r="D37" s="116">
        <f t="shared" si="8"/>
        <v>6</v>
      </c>
      <c r="E37" s="177" t="s">
        <v>106</v>
      </c>
      <c r="F37" s="267">
        <v>6.5</v>
      </c>
      <c r="G37" s="53">
        <v>6.5</v>
      </c>
      <c r="H37" s="116">
        <f t="shared" si="9"/>
        <v>6.5</v>
      </c>
      <c r="I37" s="229"/>
      <c r="J37" s="177" t="s">
        <v>183</v>
      </c>
      <c r="K37" s="18">
        <v>6</v>
      </c>
      <c r="L37" s="19">
        <v>6</v>
      </c>
      <c r="M37" s="116">
        <f t="shared" si="10"/>
        <v>6</v>
      </c>
      <c r="N37" s="177" t="s">
        <v>40</v>
      </c>
      <c r="O37" s="178">
        <v>6.5</v>
      </c>
      <c r="P37" s="19">
        <v>6</v>
      </c>
      <c r="Q37" s="116">
        <f t="shared" si="11"/>
        <v>6.25</v>
      </c>
      <c r="R37" s="22"/>
      <c r="S37" s="22"/>
      <c r="T37" s="22"/>
      <c r="U37" s="22"/>
      <c r="V37" s="22"/>
      <c r="W37" s="17"/>
      <c r="X37" s="5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2.75">
      <c r="A38" s="153" t="s">
        <v>213</v>
      </c>
      <c r="B38" s="49">
        <f>6-0.5</f>
        <v>5.5</v>
      </c>
      <c r="C38" s="53">
        <f>7-0.5</f>
        <v>6.5</v>
      </c>
      <c r="D38" s="116">
        <f t="shared" si="8"/>
        <v>6</v>
      </c>
      <c r="E38" s="177" t="s">
        <v>97</v>
      </c>
      <c r="F38" s="267">
        <v>6.5</v>
      </c>
      <c r="G38" s="53">
        <v>7</v>
      </c>
      <c r="H38" s="116">
        <f t="shared" si="9"/>
        <v>6.75</v>
      </c>
      <c r="I38" s="229"/>
      <c r="J38" s="177" t="s">
        <v>174</v>
      </c>
      <c r="K38" s="18">
        <v>6</v>
      </c>
      <c r="L38" s="19">
        <v>6</v>
      </c>
      <c r="M38" s="116">
        <f t="shared" si="10"/>
        <v>6</v>
      </c>
      <c r="N38" s="177" t="s">
        <v>41</v>
      </c>
      <c r="O38" s="178">
        <f>6.5-0.5</f>
        <v>6</v>
      </c>
      <c r="P38" s="19">
        <f>6-0.5</f>
        <v>5.5</v>
      </c>
      <c r="Q38" s="116">
        <f t="shared" si="11"/>
        <v>5.75</v>
      </c>
      <c r="R38" s="22"/>
      <c r="S38" s="22"/>
      <c r="T38" s="22"/>
      <c r="U38" s="22"/>
      <c r="V38" s="22"/>
      <c r="W38" s="17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53" t="s">
        <v>214</v>
      </c>
      <c r="B39" s="49" t="s">
        <v>227</v>
      </c>
      <c r="C39" s="53" t="s">
        <v>227</v>
      </c>
      <c r="D39" s="116" t="s">
        <v>227</v>
      </c>
      <c r="E39" s="177" t="s">
        <v>107</v>
      </c>
      <c r="F39" s="267">
        <v>5</v>
      </c>
      <c r="G39" s="53">
        <v>5.5</v>
      </c>
      <c r="H39" s="116">
        <f t="shared" si="9"/>
        <v>5.25</v>
      </c>
      <c r="I39" s="229"/>
      <c r="J39" s="177" t="s">
        <v>175</v>
      </c>
      <c r="K39" s="18">
        <f>7+3-0.5</f>
        <v>9.5</v>
      </c>
      <c r="L39" s="19">
        <f>7+3-0.5</f>
        <v>9.5</v>
      </c>
      <c r="M39" s="116">
        <f t="shared" si="10"/>
        <v>9.5</v>
      </c>
      <c r="N39" s="177" t="s">
        <v>42</v>
      </c>
      <c r="O39" s="178">
        <f>6-0.5</f>
        <v>5.5</v>
      </c>
      <c r="P39" s="19">
        <f>5.5-0.5</f>
        <v>5</v>
      </c>
      <c r="Q39" s="116">
        <f t="shared" si="11"/>
        <v>5.25</v>
      </c>
      <c r="R39" s="22"/>
      <c r="S39" s="22"/>
      <c r="T39" s="22"/>
      <c r="U39" s="22"/>
      <c r="V39" s="22"/>
      <c r="W39" s="17"/>
      <c r="X39" s="5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53" t="s">
        <v>215</v>
      </c>
      <c r="B40" s="49">
        <f>5-0.5</f>
        <v>4.5</v>
      </c>
      <c r="C40" s="53">
        <f>5-0.5</f>
        <v>4.5</v>
      </c>
      <c r="D40" s="116">
        <f t="shared" si="8"/>
        <v>4.5</v>
      </c>
      <c r="E40" s="177" t="s">
        <v>99</v>
      </c>
      <c r="F40" s="267">
        <v>4.5</v>
      </c>
      <c r="G40" s="53">
        <v>5.5</v>
      </c>
      <c r="H40" s="116">
        <f t="shared" si="9"/>
        <v>5</v>
      </c>
      <c r="I40" s="229"/>
      <c r="J40" s="177" t="s">
        <v>176</v>
      </c>
      <c r="K40" s="18">
        <v>5</v>
      </c>
      <c r="L40" s="19">
        <v>5.5</v>
      </c>
      <c r="M40" s="116">
        <f t="shared" si="10"/>
        <v>5.25</v>
      </c>
      <c r="N40" s="177" t="s">
        <v>43</v>
      </c>
      <c r="O40" s="178">
        <v>6</v>
      </c>
      <c r="P40" s="19">
        <v>5</v>
      </c>
      <c r="Q40" s="116">
        <f t="shared" si="11"/>
        <v>5.5</v>
      </c>
      <c r="R40" s="22"/>
      <c r="S40" s="22"/>
      <c r="T40" s="22"/>
      <c r="U40" s="22"/>
      <c r="V40" s="22"/>
      <c r="W40" s="17"/>
      <c r="X40" s="5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>
      <c r="A41" s="153" t="s">
        <v>216</v>
      </c>
      <c r="B41" s="49" t="s">
        <v>227</v>
      </c>
      <c r="C41" s="53" t="s">
        <v>227</v>
      </c>
      <c r="D41" s="116" t="s">
        <v>227</v>
      </c>
      <c r="E41" s="177" t="s">
        <v>100</v>
      </c>
      <c r="F41" s="267">
        <v>5</v>
      </c>
      <c r="G41" s="53">
        <v>6</v>
      </c>
      <c r="H41" s="116">
        <f t="shared" si="9"/>
        <v>5.5</v>
      </c>
      <c r="I41" s="229"/>
      <c r="J41" s="177" t="s">
        <v>177</v>
      </c>
      <c r="K41" s="18">
        <v>4.5</v>
      </c>
      <c r="L41" s="19">
        <v>5</v>
      </c>
      <c r="M41" s="116">
        <f t="shared" si="10"/>
        <v>4.75</v>
      </c>
      <c r="N41" s="177" t="s">
        <v>44</v>
      </c>
      <c r="O41" s="178">
        <v>5</v>
      </c>
      <c r="P41" s="19">
        <v>5.5</v>
      </c>
      <c r="Q41" s="116">
        <f t="shared" si="11"/>
        <v>5.25</v>
      </c>
      <c r="R41" s="22"/>
      <c r="S41" s="22"/>
      <c r="T41" s="22"/>
      <c r="U41" s="22"/>
      <c r="V41" s="22"/>
      <c r="W41" s="17"/>
      <c r="X41" s="5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2.75">
      <c r="A42" s="153" t="s">
        <v>217</v>
      </c>
      <c r="B42" s="49" t="s">
        <v>227</v>
      </c>
      <c r="C42" s="53" t="s">
        <v>227</v>
      </c>
      <c r="D42" s="116" t="s">
        <v>227</v>
      </c>
      <c r="E42" s="177" t="s">
        <v>101</v>
      </c>
      <c r="F42" s="267">
        <v>6.5</v>
      </c>
      <c r="G42" s="53">
        <v>6</v>
      </c>
      <c r="H42" s="116">
        <f t="shared" si="9"/>
        <v>6.25</v>
      </c>
      <c r="I42" s="229"/>
      <c r="J42" s="177" t="s">
        <v>178</v>
      </c>
      <c r="K42" s="18" t="s">
        <v>227</v>
      </c>
      <c r="L42" s="19" t="s">
        <v>227</v>
      </c>
      <c r="M42" s="116" t="s">
        <v>227</v>
      </c>
      <c r="N42" s="177" t="s">
        <v>45</v>
      </c>
      <c r="O42" s="178">
        <f>7+3</f>
        <v>10</v>
      </c>
      <c r="P42" s="19">
        <f>6.5+3</f>
        <v>9.5</v>
      </c>
      <c r="Q42" s="116">
        <f t="shared" si="11"/>
        <v>9.75</v>
      </c>
      <c r="R42" s="22"/>
      <c r="S42" s="22"/>
      <c r="T42" s="22"/>
      <c r="U42" s="22"/>
      <c r="V42" s="22"/>
      <c r="W42" s="17"/>
      <c r="X42" s="54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3.5" thickBot="1">
      <c r="A43" s="154" t="s">
        <v>218</v>
      </c>
      <c r="B43" s="155">
        <f>4.5-1.5</f>
        <v>3</v>
      </c>
      <c r="C43" s="96">
        <f>5-1.5</f>
        <v>3.5</v>
      </c>
      <c r="D43" s="117">
        <f>(C43+B43)/2</f>
        <v>3.25</v>
      </c>
      <c r="E43" s="179" t="s">
        <v>102</v>
      </c>
      <c r="F43" s="268">
        <v>6</v>
      </c>
      <c r="G43" s="96">
        <v>6</v>
      </c>
      <c r="H43" s="117">
        <f>(G43+F43)/2</f>
        <v>6</v>
      </c>
      <c r="I43" s="229"/>
      <c r="J43" s="179" t="s">
        <v>179</v>
      </c>
      <c r="K43" s="87">
        <v>6</v>
      </c>
      <c r="L43" s="65">
        <v>5</v>
      </c>
      <c r="M43" s="117">
        <f>(L43+K43)/2</f>
        <v>5.5</v>
      </c>
      <c r="N43" s="179" t="s">
        <v>46</v>
      </c>
      <c r="O43" s="180">
        <v>6</v>
      </c>
      <c r="P43" s="65">
        <v>6</v>
      </c>
      <c r="Q43" s="117">
        <f>(P43+O43)/2</f>
        <v>6</v>
      </c>
      <c r="R43" s="22"/>
      <c r="S43" s="22"/>
      <c r="T43" s="22"/>
      <c r="U43" s="22"/>
      <c r="V43" s="22"/>
      <c r="W43" s="17"/>
      <c r="X43" s="5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3.5" thickBot="1">
      <c r="A44" s="30"/>
      <c r="B44" s="4"/>
      <c r="C44" s="4"/>
      <c r="D44" s="52"/>
      <c r="E44" s="181"/>
      <c r="F44" s="269"/>
      <c r="G44" s="260"/>
      <c r="H44" s="52"/>
      <c r="I44" s="229"/>
      <c r="J44" s="181"/>
      <c r="K44" s="118"/>
      <c r="L44" s="118"/>
      <c r="M44" s="52"/>
      <c r="N44" s="181"/>
      <c r="O44" s="118"/>
      <c r="P44" s="118"/>
      <c r="Q44" s="52"/>
      <c r="R44" s="22"/>
      <c r="S44" s="22"/>
      <c r="T44" s="22"/>
      <c r="U44" s="22"/>
      <c r="V44" s="22"/>
      <c r="W44" s="17"/>
      <c r="X44" s="54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>
      <c r="A45" s="156" t="s">
        <v>175</v>
      </c>
      <c r="B45" s="157">
        <f>6.5+1</f>
        <v>7.5</v>
      </c>
      <c r="C45" s="158">
        <f>6.5+1</f>
        <v>7.5</v>
      </c>
      <c r="D45" s="121">
        <f aca="true" t="shared" si="12" ref="D45:D52">(C45+B45)/2</f>
        <v>7.5</v>
      </c>
      <c r="E45" s="182" t="s">
        <v>111</v>
      </c>
      <c r="F45" s="270">
        <f>5.5-1-1-1</f>
        <v>2.5</v>
      </c>
      <c r="G45" s="264">
        <f>5.5-1-1-1</f>
        <v>2.5</v>
      </c>
      <c r="H45" s="121">
        <f aca="true" t="shared" si="13" ref="H45:H52">(G45+F45)/2</f>
        <v>2.5</v>
      </c>
      <c r="I45" s="229"/>
      <c r="J45" s="182" t="s">
        <v>180</v>
      </c>
      <c r="K45" s="119">
        <f>6-1</f>
        <v>5</v>
      </c>
      <c r="L45" s="120">
        <f>6-1</f>
        <v>5</v>
      </c>
      <c r="M45" s="121">
        <f aca="true" t="shared" si="14" ref="M45:M52">(L45+K45)/2</f>
        <v>5</v>
      </c>
      <c r="N45" s="182" t="s">
        <v>47</v>
      </c>
      <c r="O45" s="183">
        <f>6+1</f>
        <v>7</v>
      </c>
      <c r="P45" s="120">
        <f>6+1</f>
        <v>7</v>
      </c>
      <c r="Q45" s="121">
        <f aca="true" t="shared" si="15" ref="Q45:Q52">(P45+O45)/2</f>
        <v>7</v>
      </c>
      <c r="R45" s="22"/>
      <c r="S45" s="22"/>
      <c r="T45" s="22"/>
      <c r="U45" s="22"/>
      <c r="V45" s="22"/>
      <c r="W45" s="17"/>
      <c r="X45" s="54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2.75">
      <c r="A46" s="248" t="s">
        <v>219</v>
      </c>
      <c r="B46" s="3" t="s">
        <v>226</v>
      </c>
      <c r="C46" s="48" t="s">
        <v>226</v>
      </c>
      <c r="D46" s="122" t="s">
        <v>226</v>
      </c>
      <c r="E46" s="184" t="s">
        <v>104</v>
      </c>
      <c r="F46" s="271">
        <v>5.5</v>
      </c>
      <c r="G46" s="59">
        <v>5</v>
      </c>
      <c r="H46" s="122">
        <f t="shared" si="13"/>
        <v>5.25</v>
      </c>
      <c r="I46" s="229"/>
      <c r="J46" s="177" t="s">
        <v>182</v>
      </c>
      <c r="K46" s="18">
        <v>6</v>
      </c>
      <c r="L46" s="19">
        <v>6</v>
      </c>
      <c r="M46" s="116">
        <f t="shared" si="14"/>
        <v>6</v>
      </c>
      <c r="N46" s="184" t="s">
        <v>48</v>
      </c>
      <c r="O46" s="185">
        <v>5.5</v>
      </c>
      <c r="P46" s="52">
        <v>5</v>
      </c>
      <c r="Q46" s="122">
        <f t="shared" si="15"/>
        <v>5.25</v>
      </c>
      <c r="R46" s="22"/>
      <c r="S46" s="22"/>
      <c r="T46" s="22"/>
      <c r="U46" s="22"/>
      <c r="V46" s="22"/>
      <c r="W46" s="17"/>
      <c r="X46" s="5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>
      <c r="A47" s="248" t="s">
        <v>220</v>
      </c>
      <c r="B47" s="3" t="s">
        <v>226</v>
      </c>
      <c r="C47" s="48" t="s">
        <v>226</v>
      </c>
      <c r="D47" s="122" t="s">
        <v>226</v>
      </c>
      <c r="E47" s="184" t="s">
        <v>105</v>
      </c>
      <c r="F47" s="271">
        <f>6+3</f>
        <v>9</v>
      </c>
      <c r="G47" s="59">
        <f>6.5+3</f>
        <v>9.5</v>
      </c>
      <c r="H47" s="122">
        <f t="shared" si="13"/>
        <v>9.25</v>
      </c>
      <c r="I47" s="229"/>
      <c r="J47" s="184" t="s">
        <v>181</v>
      </c>
      <c r="K47" s="51" t="s">
        <v>226</v>
      </c>
      <c r="L47" s="52" t="s">
        <v>226</v>
      </c>
      <c r="M47" s="122" t="s">
        <v>226</v>
      </c>
      <c r="N47" s="184" t="s">
        <v>49</v>
      </c>
      <c r="O47" s="185">
        <v>6.5</v>
      </c>
      <c r="P47" s="52">
        <v>5.5</v>
      </c>
      <c r="Q47" s="122">
        <f t="shared" si="15"/>
        <v>6</v>
      </c>
      <c r="R47" s="22"/>
      <c r="S47" s="22"/>
      <c r="T47" s="22"/>
      <c r="U47" s="22"/>
      <c r="V47" s="22"/>
      <c r="W47" s="40"/>
      <c r="X47" s="54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>
      <c r="A48" s="153" t="s">
        <v>221</v>
      </c>
      <c r="B48" s="49">
        <v>6.5</v>
      </c>
      <c r="C48" s="26">
        <v>6</v>
      </c>
      <c r="D48" s="116">
        <f t="shared" si="12"/>
        <v>6.25</v>
      </c>
      <c r="E48" s="184" t="s">
        <v>98</v>
      </c>
      <c r="F48" s="271">
        <v>7</v>
      </c>
      <c r="G48" s="59">
        <v>7</v>
      </c>
      <c r="H48" s="122">
        <f t="shared" si="13"/>
        <v>7</v>
      </c>
      <c r="I48" s="229"/>
      <c r="J48" s="184" t="s">
        <v>173</v>
      </c>
      <c r="K48" s="51">
        <v>7</v>
      </c>
      <c r="L48" s="52">
        <v>6</v>
      </c>
      <c r="M48" s="122">
        <f t="shared" si="14"/>
        <v>6.5</v>
      </c>
      <c r="N48" s="184" t="s">
        <v>50</v>
      </c>
      <c r="O48" s="185">
        <v>7</v>
      </c>
      <c r="P48" s="52">
        <v>7</v>
      </c>
      <c r="Q48" s="122">
        <f t="shared" si="15"/>
        <v>7</v>
      </c>
      <c r="R48" s="22"/>
      <c r="S48" s="22"/>
      <c r="T48" s="22"/>
      <c r="U48" s="22"/>
      <c r="V48" s="22"/>
      <c r="W48" s="17"/>
      <c r="X48" s="54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2.75">
      <c r="A49" s="153" t="s">
        <v>222</v>
      </c>
      <c r="B49" s="49">
        <f>5.5-0.5-0.5</f>
        <v>4.5</v>
      </c>
      <c r="C49" s="26">
        <f>4.5-0.5-0.5</f>
        <v>3.5</v>
      </c>
      <c r="D49" s="116">
        <f t="shared" si="12"/>
        <v>4</v>
      </c>
      <c r="E49" s="184" t="s">
        <v>96</v>
      </c>
      <c r="F49" s="51" t="s">
        <v>226</v>
      </c>
      <c r="G49" s="59" t="s">
        <v>226</v>
      </c>
      <c r="H49" s="122" t="s">
        <v>226</v>
      </c>
      <c r="I49" s="229"/>
      <c r="J49" s="184" t="s">
        <v>184</v>
      </c>
      <c r="K49" s="51" t="s">
        <v>226</v>
      </c>
      <c r="L49" s="52" t="s">
        <v>226</v>
      </c>
      <c r="M49" s="122" t="s">
        <v>226</v>
      </c>
      <c r="N49" s="184" t="s">
        <v>51</v>
      </c>
      <c r="O49" s="185">
        <v>6</v>
      </c>
      <c r="P49" s="52">
        <v>6.5</v>
      </c>
      <c r="Q49" s="122">
        <f t="shared" si="15"/>
        <v>6.25</v>
      </c>
      <c r="R49" s="22"/>
      <c r="S49" s="22"/>
      <c r="T49" s="22"/>
      <c r="U49" s="22"/>
      <c r="V49" s="22"/>
      <c r="W49" s="17"/>
      <c r="X49" s="54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2.75">
      <c r="A50" s="153" t="s">
        <v>223</v>
      </c>
      <c r="B50" s="49">
        <v>6</v>
      </c>
      <c r="C50" s="26">
        <v>4</v>
      </c>
      <c r="D50" s="116">
        <f t="shared" si="12"/>
        <v>5</v>
      </c>
      <c r="E50" s="184" t="s">
        <v>94</v>
      </c>
      <c r="F50" s="51">
        <f>5-0.5</f>
        <v>4.5</v>
      </c>
      <c r="G50" s="59">
        <f>5-0.5</f>
        <v>4.5</v>
      </c>
      <c r="H50" s="122">
        <f t="shared" si="13"/>
        <v>4.5</v>
      </c>
      <c r="I50" s="229"/>
      <c r="J50" s="184" t="s">
        <v>186</v>
      </c>
      <c r="K50" s="51">
        <f>6.5+3</f>
        <v>9.5</v>
      </c>
      <c r="L50" s="52">
        <f>6.5+3</f>
        <v>9.5</v>
      </c>
      <c r="M50" s="122">
        <f t="shared" si="14"/>
        <v>9.5</v>
      </c>
      <c r="N50" s="184" t="s">
        <v>52</v>
      </c>
      <c r="O50" s="185">
        <v>5</v>
      </c>
      <c r="P50" s="52">
        <v>5</v>
      </c>
      <c r="Q50" s="122">
        <f t="shared" si="15"/>
        <v>5</v>
      </c>
      <c r="R50" s="22"/>
      <c r="S50" s="22"/>
      <c r="T50" s="22"/>
      <c r="U50" s="22"/>
      <c r="V50" s="22"/>
      <c r="W50" s="17"/>
      <c r="X50" s="54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3.5" thickBot="1">
      <c r="A51" s="159" t="s">
        <v>224</v>
      </c>
      <c r="B51" s="3">
        <v>6.5</v>
      </c>
      <c r="C51" s="48">
        <v>6.5</v>
      </c>
      <c r="D51" s="122">
        <f t="shared" si="12"/>
        <v>6.5</v>
      </c>
      <c r="E51" s="186" t="s">
        <v>93</v>
      </c>
      <c r="F51" s="272">
        <v>5.5</v>
      </c>
      <c r="G51" s="265">
        <v>5.5</v>
      </c>
      <c r="H51" s="122">
        <f t="shared" si="13"/>
        <v>5.5</v>
      </c>
      <c r="I51" s="229"/>
      <c r="J51" s="186" t="s">
        <v>185</v>
      </c>
      <c r="K51" s="123">
        <v>6.5</v>
      </c>
      <c r="L51" s="124">
        <v>6</v>
      </c>
      <c r="M51" s="122">
        <f t="shared" si="14"/>
        <v>6.25</v>
      </c>
      <c r="N51" s="186" t="s">
        <v>53</v>
      </c>
      <c r="O51" s="187">
        <v>6.5</v>
      </c>
      <c r="P51" s="124">
        <v>6</v>
      </c>
      <c r="Q51" s="122">
        <f t="shared" si="15"/>
        <v>6.25</v>
      </c>
      <c r="R51" s="22"/>
      <c r="S51" s="22"/>
      <c r="T51" s="22"/>
      <c r="U51" s="22"/>
      <c r="V51" s="22"/>
      <c r="W51" s="17"/>
      <c r="X51" s="54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3.5" thickBot="1">
      <c r="A52" s="160" t="s">
        <v>225</v>
      </c>
      <c r="B52" s="161">
        <v>1</v>
      </c>
      <c r="C52" s="162">
        <v>0</v>
      </c>
      <c r="D52" s="125">
        <f t="shared" si="12"/>
        <v>0.5</v>
      </c>
      <c r="E52" s="179" t="s">
        <v>110</v>
      </c>
      <c r="F52" s="274">
        <v>-0.5</v>
      </c>
      <c r="G52" s="96">
        <v>-0.5</v>
      </c>
      <c r="H52" s="125">
        <f t="shared" si="13"/>
        <v>-0.5</v>
      </c>
      <c r="I52" s="229"/>
      <c r="J52" s="179" t="s">
        <v>187</v>
      </c>
      <c r="K52" s="87">
        <v>-1</v>
      </c>
      <c r="L52" s="65">
        <v>0.5</v>
      </c>
      <c r="M52" s="277">
        <f t="shared" si="14"/>
        <v>-0.25</v>
      </c>
      <c r="N52" s="179" t="s">
        <v>54</v>
      </c>
      <c r="O52" s="180">
        <v>-0.5</v>
      </c>
      <c r="P52" s="65">
        <v>-0.5</v>
      </c>
      <c r="Q52" s="125">
        <f t="shared" si="15"/>
        <v>-0.5</v>
      </c>
      <c r="R52" s="22"/>
      <c r="S52" s="22"/>
      <c r="T52" s="22"/>
      <c r="U52" s="22"/>
      <c r="V52" s="22"/>
      <c r="W52" s="17"/>
      <c r="X52" s="40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>
      <c r="A53" s="46"/>
      <c r="B53" s="128"/>
      <c r="C53" s="128"/>
      <c r="D53" s="276"/>
      <c r="E53" s="168"/>
      <c r="F53" s="16"/>
      <c r="G53" s="58"/>
      <c r="H53" s="275"/>
      <c r="I53" s="229"/>
      <c r="J53" s="46"/>
      <c r="K53" s="128"/>
      <c r="L53" s="128"/>
      <c r="M53" s="131"/>
      <c r="N53" s="46"/>
      <c r="O53" s="128"/>
      <c r="P53" s="128"/>
      <c r="Q53" s="131"/>
      <c r="R53" s="22"/>
      <c r="S53" s="22"/>
      <c r="T53" s="22"/>
      <c r="U53" s="22"/>
      <c r="V53" s="22"/>
      <c r="W53" s="17"/>
      <c r="X53" s="4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>
      <c r="A54" s="29"/>
      <c r="B54" s="317">
        <f>D32+B33+B34+B35+B36+B37+B38+B48+B40+B49+B50+B43+B52</f>
        <v>60</v>
      </c>
      <c r="C54" s="317">
        <f>D32+C33+C34+C35+C36+C37+C38+C48+C40+C49+C50+C43+C52</f>
        <v>58</v>
      </c>
      <c r="D54" s="318">
        <f>D32+D33+D34+D35+D36+D37+D38+D48+D40+D49+D50+D43+D52</f>
        <v>59</v>
      </c>
      <c r="E54" s="14"/>
      <c r="F54" s="290">
        <f>H32+F33+F34+F35+F36+F37+F38+F39+F40+F41+F42+F43+F52</f>
        <v>65.5</v>
      </c>
      <c r="G54" s="290">
        <f>H32+G33+G34+G35+G36+G37+G38+G39+G40+G41+G42+G43+G52</f>
        <v>66.5</v>
      </c>
      <c r="H54" s="289">
        <f>H32+H33+H34+H35+H36+H37+H38+H39+H40+H41+H42+H43+H52</f>
        <v>66</v>
      </c>
      <c r="I54" s="229"/>
      <c r="J54" s="29"/>
      <c r="K54" s="339">
        <f>M32+K33+K34+K35+K36+K37+K38+K39+K40+K41+K46+K43+K52</f>
        <v>69.5</v>
      </c>
      <c r="L54" s="288">
        <f>M32+L33+L34+L35+L36+L37+L38+L39+L40+L41+L46+L43+L52</f>
        <v>70.5</v>
      </c>
      <c r="M54" s="340">
        <f>M32+M33+M34+M35+M36+M37+M38+M39+M40+M41+M46+M43+M52</f>
        <v>70</v>
      </c>
      <c r="N54" s="29"/>
      <c r="O54" s="287">
        <f>Q32+O33+O34+O35+O36+O37+O38+O39+O40+O41+O42+O43+O52</f>
        <v>67.5</v>
      </c>
      <c r="P54" s="319">
        <f>Q32+P33+P34+P35+P36+P37+P38+P39+P40+P41+P42+P43+P52</f>
        <v>65</v>
      </c>
      <c r="Q54" s="286">
        <f>Q32+Q33+Q34+Q35+Q36+Q37+Q38+Q39+Q40+Q41+Q42+Q43+Q52</f>
        <v>66.25</v>
      </c>
      <c r="R54" s="22"/>
      <c r="S54" s="22"/>
      <c r="T54" s="22"/>
      <c r="U54" s="22"/>
      <c r="V54" s="22"/>
      <c r="W54" s="17"/>
      <c r="X54" s="86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3.5" thickBot="1">
      <c r="A55" s="29"/>
      <c r="B55" s="14"/>
      <c r="C55" s="14"/>
      <c r="D55" s="76"/>
      <c r="E55" s="14"/>
      <c r="F55" s="28"/>
      <c r="G55" s="140"/>
      <c r="H55" s="138"/>
      <c r="I55" s="229"/>
      <c r="J55" s="188"/>
      <c r="K55" s="126"/>
      <c r="L55" s="126"/>
      <c r="M55" s="76"/>
      <c r="N55" s="188"/>
      <c r="O55" s="126"/>
      <c r="P55" s="126"/>
      <c r="Q55" s="76"/>
      <c r="R55" s="22"/>
      <c r="S55" s="22"/>
      <c r="T55" s="22"/>
      <c r="U55" s="22"/>
      <c r="V55" s="22"/>
      <c r="W55" s="17"/>
      <c r="X55" s="4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8.75" thickBot="1">
      <c r="A56" s="292"/>
      <c r="B56" s="293"/>
      <c r="C56" s="293"/>
      <c r="D56" s="163">
        <v>0</v>
      </c>
      <c r="E56" s="169"/>
      <c r="F56" s="169"/>
      <c r="G56" s="310"/>
      <c r="H56" s="311">
        <v>1</v>
      </c>
      <c r="I56" s="312"/>
      <c r="J56" s="294"/>
      <c r="K56" s="295"/>
      <c r="L56" s="295"/>
      <c r="M56" s="172">
        <v>1</v>
      </c>
      <c r="N56" s="296"/>
      <c r="O56" s="297"/>
      <c r="P56" s="297"/>
      <c r="Q56" s="189">
        <v>1</v>
      </c>
      <c r="R56" s="22"/>
      <c r="S56" s="22"/>
      <c r="T56" s="22"/>
      <c r="U56" s="22"/>
      <c r="V56" s="22"/>
      <c r="W56" s="17"/>
      <c r="X56" s="4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6" customHeight="1" thickBot="1">
      <c r="A57" s="22"/>
      <c r="B57" s="22"/>
      <c r="C57" s="22"/>
      <c r="D57" s="22"/>
      <c r="E57" s="233"/>
      <c r="F57" s="234"/>
      <c r="G57" s="234"/>
      <c r="H57" s="234"/>
      <c r="I57" s="229"/>
      <c r="J57" s="234"/>
      <c r="K57" s="234"/>
      <c r="L57" s="234"/>
      <c r="M57" s="23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thickBot="1">
      <c r="A58" s="22"/>
      <c r="B58" s="22"/>
      <c r="C58" s="22"/>
      <c r="D58" s="22"/>
      <c r="E58" s="932" t="s">
        <v>612</v>
      </c>
      <c r="F58" s="933"/>
      <c r="G58" s="933"/>
      <c r="H58" s="933"/>
      <c r="I58" s="933"/>
      <c r="J58" s="933"/>
      <c r="K58" s="933"/>
      <c r="L58" s="933"/>
      <c r="M58" s="93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3.5" thickBot="1">
      <c r="A59" s="22"/>
      <c r="B59" s="22"/>
      <c r="C59" s="22"/>
      <c r="D59" s="22"/>
      <c r="E59" s="907" t="s">
        <v>33</v>
      </c>
      <c r="F59" s="970"/>
      <c r="G59" s="970"/>
      <c r="H59" s="908"/>
      <c r="I59" s="216"/>
      <c r="J59" s="923" t="s">
        <v>34</v>
      </c>
      <c r="K59" s="924"/>
      <c r="L59" s="924"/>
      <c r="M59" s="943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3.5" thickBot="1">
      <c r="A60" s="22"/>
      <c r="B60" s="22"/>
      <c r="C60" s="22"/>
      <c r="D60" s="22"/>
      <c r="E60" s="210" t="s">
        <v>3</v>
      </c>
      <c r="F60" s="210" t="s">
        <v>20</v>
      </c>
      <c r="G60" s="210" t="s">
        <v>21</v>
      </c>
      <c r="H60" s="211">
        <v>2</v>
      </c>
      <c r="I60" s="4"/>
      <c r="J60" s="213" t="s">
        <v>3</v>
      </c>
      <c r="K60" s="213" t="s">
        <v>20</v>
      </c>
      <c r="L60" s="213" t="s">
        <v>21</v>
      </c>
      <c r="M60" s="214"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>
      <c r="A61" s="22"/>
      <c r="B61" s="22"/>
      <c r="C61" s="22"/>
      <c r="D61" s="22"/>
      <c r="E61" s="175" t="s">
        <v>74</v>
      </c>
      <c r="F61" s="176">
        <f>6-1</f>
        <v>5</v>
      </c>
      <c r="G61" s="114">
        <f>5.5-1</f>
        <v>4.5</v>
      </c>
      <c r="H61" s="115">
        <f>(G61+F61)/2</f>
        <v>4.75</v>
      </c>
      <c r="I61" s="4"/>
      <c r="J61" s="175" t="s">
        <v>55</v>
      </c>
      <c r="K61" s="176">
        <f>7+1</f>
        <v>8</v>
      </c>
      <c r="L61" s="114">
        <f>6.5+1</f>
        <v>7.5</v>
      </c>
      <c r="M61" s="115">
        <f>(L61+K61)/2</f>
        <v>7.75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>
      <c r="A62" s="22"/>
      <c r="B62" s="22"/>
      <c r="C62" s="22"/>
      <c r="D62" s="22"/>
      <c r="E62" s="177" t="s">
        <v>75</v>
      </c>
      <c r="F62" s="178">
        <v>6</v>
      </c>
      <c r="G62" s="19">
        <v>6</v>
      </c>
      <c r="H62" s="116">
        <f>(G62+F62)/2</f>
        <v>6</v>
      </c>
      <c r="I62" s="4"/>
      <c r="J62" s="177" t="s">
        <v>56</v>
      </c>
      <c r="K62" s="178">
        <v>6</v>
      </c>
      <c r="L62" s="19">
        <v>6</v>
      </c>
      <c r="M62" s="116">
        <f>(L62+K62)/2</f>
        <v>6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>
      <c r="A63" s="22"/>
      <c r="B63" s="22"/>
      <c r="C63" s="22"/>
      <c r="D63" s="22"/>
      <c r="E63" s="177" t="s">
        <v>76</v>
      </c>
      <c r="F63" s="178">
        <v>6</v>
      </c>
      <c r="G63" s="19">
        <v>6</v>
      </c>
      <c r="H63" s="116">
        <f aca="true" t="shared" si="16" ref="H63:H70">(G63+F63)/2</f>
        <v>6</v>
      </c>
      <c r="I63" s="4"/>
      <c r="J63" s="177" t="s">
        <v>57</v>
      </c>
      <c r="K63" s="178">
        <v>5.5</v>
      </c>
      <c r="L63" s="19">
        <v>5.5</v>
      </c>
      <c r="M63" s="116">
        <f aca="true" t="shared" si="17" ref="M63:M70">(L63+K63)/2</f>
        <v>5.5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>
      <c r="A64" s="22"/>
      <c r="B64" s="22"/>
      <c r="C64" s="22"/>
      <c r="D64" s="22"/>
      <c r="E64" s="177" t="s">
        <v>77</v>
      </c>
      <c r="F64" s="178">
        <v>6</v>
      </c>
      <c r="G64" s="19">
        <v>6</v>
      </c>
      <c r="H64" s="116">
        <f t="shared" si="16"/>
        <v>6</v>
      </c>
      <c r="I64" s="4"/>
      <c r="J64" s="177" t="s">
        <v>58</v>
      </c>
      <c r="K64" s="178">
        <f>5-0.5</f>
        <v>4.5</v>
      </c>
      <c r="L64" s="19">
        <f>6-0.5</f>
        <v>5.5</v>
      </c>
      <c r="M64" s="116">
        <f t="shared" si="17"/>
        <v>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>
      <c r="A65" s="22"/>
      <c r="B65" s="22"/>
      <c r="C65" s="22"/>
      <c r="D65" s="22"/>
      <c r="E65" s="177" t="s">
        <v>78</v>
      </c>
      <c r="F65" s="178">
        <f>6-0.5</f>
        <v>5.5</v>
      </c>
      <c r="G65" s="19">
        <f>6-0.5</f>
        <v>5.5</v>
      </c>
      <c r="H65" s="116">
        <f t="shared" si="16"/>
        <v>5.5</v>
      </c>
      <c r="I65" s="4"/>
      <c r="J65" s="177" t="s">
        <v>59</v>
      </c>
      <c r="K65" s="178">
        <v>6</v>
      </c>
      <c r="L65" s="19">
        <v>6</v>
      </c>
      <c r="M65" s="116">
        <f t="shared" si="17"/>
        <v>6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>
      <c r="A66" s="22"/>
      <c r="B66" s="22"/>
      <c r="C66" s="22"/>
      <c r="D66" s="22"/>
      <c r="E66" s="177" t="s">
        <v>79</v>
      </c>
      <c r="F66" s="178">
        <f>7-0.5</f>
        <v>6.5</v>
      </c>
      <c r="G66" s="19">
        <f>6.5-0.5</f>
        <v>6</v>
      </c>
      <c r="H66" s="116">
        <f t="shared" si="16"/>
        <v>6.25</v>
      </c>
      <c r="I66" s="4"/>
      <c r="J66" s="177" t="s">
        <v>60</v>
      </c>
      <c r="K66" s="178">
        <v>6</v>
      </c>
      <c r="L66" s="19">
        <v>6.5</v>
      </c>
      <c r="M66" s="116">
        <f t="shared" si="17"/>
        <v>6.25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>
      <c r="A67" s="22"/>
      <c r="B67" s="22"/>
      <c r="C67" s="22"/>
      <c r="D67" s="22"/>
      <c r="E67" s="177" t="s">
        <v>80</v>
      </c>
      <c r="F67" s="178">
        <f>6-0.5</f>
        <v>5.5</v>
      </c>
      <c r="G67" s="19">
        <f>6-0.5</f>
        <v>5.5</v>
      </c>
      <c r="H67" s="116">
        <f t="shared" si="16"/>
        <v>5.5</v>
      </c>
      <c r="I67" s="4"/>
      <c r="J67" s="177" t="s">
        <v>61</v>
      </c>
      <c r="K67" s="178">
        <f>5-1.5-0.5</f>
        <v>3</v>
      </c>
      <c r="L67" s="19">
        <f>4-1.5-0.5</f>
        <v>2</v>
      </c>
      <c r="M67" s="116">
        <f t="shared" si="17"/>
        <v>2.5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>
      <c r="A68" s="22"/>
      <c r="B68" s="22"/>
      <c r="C68" s="22"/>
      <c r="D68" s="22"/>
      <c r="E68" s="177" t="s">
        <v>81</v>
      </c>
      <c r="F68" s="178">
        <f>8+3</f>
        <v>11</v>
      </c>
      <c r="G68" s="19">
        <f>7.5+3</f>
        <v>10.5</v>
      </c>
      <c r="H68" s="116">
        <f t="shared" si="16"/>
        <v>10.75</v>
      </c>
      <c r="I68" s="4"/>
      <c r="J68" s="177" t="s">
        <v>62</v>
      </c>
      <c r="K68" s="178">
        <f>6.5-0.5</f>
        <v>6</v>
      </c>
      <c r="L68" s="19">
        <f>6.5-0.5</f>
        <v>6</v>
      </c>
      <c r="M68" s="116">
        <f t="shared" si="17"/>
        <v>6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>
      <c r="A69" s="22"/>
      <c r="B69" s="22"/>
      <c r="C69" s="22"/>
      <c r="D69" s="22"/>
      <c r="E69" s="177" t="s">
        <v>82</v>
      </c>
      <c r="F69" s="178">
        <f>7+3</f>
        <v>10</v>
      </c>
      <c r="G69" s="19">
        <f>7+3</f>
        <v>10</v>
      </c>
      <c r="H69" s="116">
        <f t="shared" si="16"/>
        <v>10</v>
      </c>
      <c r="I69" s="4"/>
      <c r="J69" s="177" t="s">
        <v>63</v>
      </c>
      <c r="K69" s="178">
        <v>6</v>
      </c>
      <c r="L69" s="19">
        <v>6</v>
      </c>
      <c r="M69" s="116">
        <f t="shared" si="17"/>
        <v>6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>
      <c r="A70" s="22"/>
      <c r="B70" s="22"/>
      <c r="C70" s="22"/>
      <c r="D70" s="22"/>
      <c r="E70" s="177" t="s">
        <v>83</v>
      </c>
      <c r="F70" s="178">
        <f>6+2</f>
        <v>8</v>
      </c>
      <c r="G70" s="19">
        <f>6+2</f>
        <v>8</v>
      </c>
      <c r="H70" s="116">
        <f t="shared" si="16"/>
        <v>8</v>
      </c>
      <c r="I70" s="4"/>
      <c r="J70" s="177" t="s">
        <v>64</v>
      </c>
      <c r="K70" s="178">
        <v>5</v>
      </c>
      <c r="L70" s="19">
        <v>5</v>
      </c>
      <c r="M70" s="116">
        <f t="shared" si="17"/>
        <v>5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3.5" thickBot="1">
      <c r="A71" s="22"/>
      <c r="B71" s="22"/>
      <c r="C71" s="22"/>
      <c r="D71" s="22"/>
      <c r="E71" s="179" t="s">
        <v>84</v>
      </c>
      <c r="F71" s="180">
        <v>5.5</v>
      </c>
      <c r="G71" s="65">
        <v>6</v>
      </c>
      <c r="H71" s="117">
        <f>(G71+F71)/2</f>
        <v>5.75</v>
      </c>
      <c r="I71" s="4"/>
      <c r="J71" s="179" t="s">
        <v>65</v>
      </c>
      <c r="K71" s="180">
        <f>8+3-0.5</f>
        <v>10.5</v>
      </c>
      <c r="L71" s="65">
        <f>8+3-0.5</f>
        <v>10.5</v>
      </c>
      <c r="M71" s="117">
        <f>(L71+K71)/2</f>
        <v>10.5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3.5" thickBot="1">
      <c r="A72" s="22"/>
      <c r="B72" s="22"/>
      <c r="C72" s="22"/>
      <c r="D72" s="22"/>
      <c r="E72" s="181"/>
      <c r="F72" s="118"/>
      <c r="G72" s="118"/>
      <c r="H72" s="52"/>
      <c r="I72" s="4"/>
      <c r="J72" s="46"/>
      <c r="K72" s="128"/>
      <c r="L72" s="128"/>
      <c r="M72" s="5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>
      <c r="A73" s="22"/>
      <c r="B73" s="22"/>
      <c r="C73" s="22"/>
      <c r="D73" s="22"/>
      <c r="E73" s="182" t="s">
        <v>85</v>
      </c>
      <c r="F73" s="183">
        <f>6.5-1-1-1</f>
        <v>3.5</v>
      </c>
      <c r="G73" s="120">
        <f>6-1-1-1</f>
        <v>3</v>
      </c>
      <c r="H73" s="121">
        <f aca="true" t="shared" si="18" ref="H73:H80">(G73+F73)/2</f>
        <v>3.25</v>
      </c>
      <c r="I73" s="4"/>
      <c r="J73" s="182" t="s">
        <v>66</v>
      </c>
      <c r="K73" s="183">
        <f>5-1</f>
        <v>4</v>
      </c>
      <c r="L73" s="120">
        <f>6-1</f>
        <v>5</v>
      </c>
      <c r="M73" s="121">
        <f aca="true" t="shared" si="19" ref="M73:M80">(L73+K73)/2</f>
        <v>4.5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>
      <c r="A74" s="22"/>
      <c r="B74" s="22"/>
      <c r="C74" s="22"/>
      <c r="D74" s="22"/>
      <c r="E74" s="184" t="s">
        <v>86</v>
      </c>
      <c r="F74" s="185" t="s">
        <v>228</v>
      </c>
      <c r="G74" s="52" t="s">
        <v>228</v>
      </c>
      <c r="H74" s="122" t="s">
        <v>228</v>
      </c>
      <c r="I74" s="4"/>
      <c r="J74" s="184" t="s">
        <v>67</v>
      </c>
      <c r="K74" s="185">
        <f>7+3-0.5</f>
        <v>9.5</v>
      </c>
      <c r="L74" s="52">
        <f>7+3-0.5</f>
        <v>9.5</v>
      </c>
      <c r="M74" s="122">
        <f t="shared" si="19"/>
        <v>9.5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>
      <c r="A75" s="22"/>
      <c r="B75" s="22"/>
      <c r="C75" s="22"/>
      <c r="D75" s="22"/>
      <c r="E75" s="184" t="s">
        <v>87</v>
      </c>
      <c r="F75" s="185">
        <v>6</v>
      </c>
      <c r="G75" s="52">
        <v>6</v>
      </c>
      <c r="H75" s="122">
        <f t="shared" si="18"/>
        <v>6</v>
      </c>
      <c r="I75" s="4"/>
      <c r="J75" s="184" t="s">
        <v>68</v>
      </c>
      <c r="K75" s="185">
        <f>6.5-0.5</f>
        <v>6</v>
      </c>
      <c r="L75" s="52">
        <v>6</v>
      </c>
      <c r="M75" s="122">
        <f t="shared" si="19"/>
        <v>6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>
      <c r="A76" s="22"/>
      <c r="B76" s="22"/>
      <c r="C76" s="22"/>
      <c r="D76" s="22"/>
      <c r="E76" s="184" t="s">
        <v>88</v>
      </c>
      <c r="F76" s="185">
        <f>6-0.5</f>
        <v>5.5</v>
      </c>
      <c r="G76" s="52">
        <f>6-0.5</f>
        <v>5.5</v>
      </c>
      <c r="H76" s="122">
        <f t="shared" si="18"/>
        <v>5.5</v>
      </c>
      <c r="I76" s="4"/>
      <c r="J76" s="184" t="s">
        <v>69</v>
      </c>
      <c r="K76" s="185">
        <f>6-0.5</f>
        <v>5.5</v>
      </c>
      <c r="L76" s="52">
        <f>6-0.5</f>
        <v>5.5</v>
      </c>
      <c r="M76" s="122">
        <f t="shared" si="19"/>
        <v>5.5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>
      <c r="A77" s="4"/>
      <c r="B77" s="4"/>
      <c r="C77" s="4"/>
      <c r="D77" s="4"/>
      <c r="E77" s="184" t="s">
        <v>89</v>
      </c>
      <c r="F77" s="185">
        <v>6.5</v>
      </c>
      <c r="G77" s="52">
        <v>6.5</v>
      </c>
      <c r="H77" s="122">
        <f t="shared" si="18"/>
        <v>6.5</v>
      </c>
      <c r="I77" s="4"/>
      <c r="J77" s="184" t="s">
        <v>70</v>
      </c>
      <c r="K77" s="185" t="s">
        <v>226</v>
      </c>
      <c r="L77" s="52" t="s">
        <v>226</v>
      </c>
      <c r="M77" s="122" t="s">
        <v>226</v>
      </c>
      <c r="N77" s="4"/>
      <c r="O77" s="4"/>
      <c r="P77" s="4"/>
      <c r="Q77" s="4"/>
      <c r="R77" s="4"/>
      <c r="S77" s="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>
      <c r="A78" s="4"/>
      <c r="B78" s="4"/>
      <c r="C78" s="4"/>
      <c r="D78" s="4"/>
      <c r="E78" s="184" t="s">
        <v>90</v>
      </c>
      <c r="F78" s="185">
        <v>6</v>
      </c>
      <c r="G78" s="52">
        <v>5.5</v>
      </c>
      <c r="H78" s="122">
        <f t="shared" si="18"/>
        <v>5.75</v>
      </c>
      <c r="I78" s="4"/>
      <c r="J78" s="184" t="s">
        <v>71</v>
      </c>
      <c r="K78" s="185">
        <f>7+3</f>
        <v>10</v>
      </c>
      <c r="L78" s="52">
        <f>6+3</f>
        <v>9</v>
      </c>
      <c r="M78" s="122">
        <f t="shared" si="19"/>
        <v>9.5</v>
      </c>
      <c r="N78" s="4"/>
      <c r="O78" s="4"/>
      <c r="P78" s="4"/>
      <c r="Q78" s="4"/>
      <c r="R78" s="4"/>
      <c r="S78" s="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 thickBot="1">
      <c r="A79" s="209"/>
      <c r="B79" s="209"/>
      <c r="C79" s="209"/>
      <c r="D79" s="209"/>
      <c r="E79" s="186" t="s">
        <v>91</v>
      </c>
      <c r="F79" s="187">
        <v>5</v>
      </c>
      <c r="G79" s="124">
        <v>5</v>
      </c>
      <c r="H79" s="122">
        <f t="shared" si="18"/>
        <v>5</v>
      </c>
      <c r="I79" s="209"/>
      <c r="J79" s="186" t="s">
        <v>72</v>
      </c>
      <c r="K79" s="187" t="s">
        <v>226</v>
      </c>
      <c r="L79" s="124" t="s">
        <v>226</v>
      </c>
      <c r="M79" s="122" t="s">
        <v>226</v>
      </c>
      <c r="N79" s="209"/>
      <c r="O79" s="209"/>
      <c r="P79" s="209"/>
      <c r="Q79" s="209"/>
      <c r="R79" s="4"/>
      <c r="S79" s="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3.5" thickBot="1">
      <c r="A80" s="969"/>
      <c r="B80" s="969"/>
      <c r="C80" s="969"/>
      <c r="D80" s="969"/>
      <c r="E80" s="179" t="s">
        <v>92</v>
      </c>
      <c r="F80" s="180">
        <v>1</v>
      </c>
      <c r="G80" s="65">
        <v>1</v>
      </c>
      <c r="H80" s="125">
        <f t="shared" si="18"/>
        <v>1</v>
      </c>
      <c r="I80" s="108"/>
      <c r="J80" s="179" t="s">
        <v>73</v>
      </c>
      <c r="K80" s="180">
        <v>0</v>
      </c>
      <c r="L80" s="65">
        <v>0</v>
      </c>
      <c r="M80" s="125">
        <f t="shared" si="19"/>
        <v>0</v>
      </c>
      <c r="N80" s="959"/>
      <c r="O80" s="959"/>
      <c r="P80" s="959"/>
      <c r="Q80" s="959"/>
      <c r="R80" s="4"/>
      <c r="S80" s="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>
      <c r="A81" s="109"/>
      <c r="B81" s="109"/>
      <c r="C81" s="109"/>
      <c r="D81" s="107"/>
      <c r="E81" s="60"/>
      <c r="F81" s="56"/>
      <c r="G81" s="56"/>
      <c r="H81" s="131"/>
      <c r="I81" s="108"/>
      <c r="J81" s="46"/>
      <c r="K81" s="128"/>
      <c r="L81" s="128"/>
      <c r="M81" s="131"/>
      <c r="N81" s="110"/>
      <c r="O81" s="110"/>
      <c r="P81" s="110"/>
      <c r="Q81" s="108"/>
      <c r="R81" s="4"/>
      <c r="S81" s="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>
      <c r="A82" s="14"/>
      <c r="B82" s="14"/>
      <c r="C82" s="14"/>
      <c r="D82" s="25"/>
      <c r="E82" s="29"/>
      <c r="F82" s="280">
        <f>H60+F61+F62+F63+F64+F65+F66+F67+F68+F69+F70+F71+F80</f>
        <v>78</v>
      </c>
      <c r="G82" s="280">
        <f>H60+G61+G62+G63+G64+G65+G66+G67+G68+G69+G70+G71+G80</f>
        <v>77</v>
      </c>
      <c r="H82" s="314">
        <f>H60+H61+H62+H63+H64+H65+H66+H67+H68+H69+H70+H71+H80</f>
        <v>77.5</v>
      </c>
      <c r="I82" s="106"/>
      <c r="J82" s="29"/>
      <c r="K82" s="315">
        <f>M60+K61+K62+K63+K64+K65+K66+K67+K68+K69+K70+K71+K80</f>
        <v>66.5</v>
      </c>
      <c r="L82" s="315">
        <f>M60+L61+L62+L63+L64+L65+L66+L67+L68+L69+L70+L71+L80</f>
        <v>66.5</v>
      </c>
      <c r="M82" s="316">
        <f>M60+M61+M62+M63+M64+M65+M66+M67+M68+M69+M70+M71+M80</f>
        <v>66.5</v>
      </c>
      <c r="N82" s="14"/>
      <c r="O82" s="14"/>
      <c r="P82" s="14"/>
      <c r="Q82" s="85"/>
      <c r="R82" s="4"/>
      <c r="S82" s="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3.5" thickBot="1">
      <c r="A83" s="17"/>
      <c r="B83" s="17"/>
      <c r="C83" s="17"/>
      <c r="D83" s="54"/>
      <c r="E83" s="188"/>
      <c r="F83" s="126"/>
      <c r="G83" s="126"/>
      <c r="H83" s="76"/>
      <c r="I83" s="40"/>
      <c r="J83" s="188"/>
      <c r="K83" s="126"/>
      <c r="L83" s="126"/>
      <c r="M83" s="76"/>
      <c r="N83" s="17"/>
      <c r="O83" s="17"/>
      <c r="P83" s="17"/>
      <c r="Q83" s="54"/>
      <c r="R83" s="4"/>
      <c r="S83" s="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8.75" thickBot="1">
      <c r="A84" s="17"/>
      <c r="B84" s="17"/>
      <c r="C84" s="17"/>
      <c r="D84" s="54"/>
      <c r="E84" s="298"/>
      <c r="F84" s="299"/>
      <c r="G84" s="299"/>
      <c r="H84" s="212">
        <v>3</v>
      </c>
      <c r="I84" s="66"/>
      <c r="J84" s="300"/>
      <c r="K84" s="301"/>
      <c r="L84" s="301"/>
      <c r="M84" s="215">
        <v>1</v>
      </c>
      <c r="N84" s="17"/>
      <c r="O84" s="17"/>
      <c r="P84" s="17"/>
      <c r="Q84" s="54"/>
      <c r="R84" s="4"/>
      <c r="S84" s="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>
      <c r="A85" s="17"/>
      <c r="B85" s="17"/>
      <c r="C85" s="17"/>
      <c r="D85" s="54"/>
      <c r="E85" s="17"/>
      <c r="F85" s="17"/>
      <c r="G85" s="17"/>
      <c r="H85" s="40"/>
      <c r="I85" s="40"/>
      <c r="J85" s="17"/>
      <c r="K85" s="17"/>
      <c r="L85" s="17"/>
      <c r="M85" s="54"/>
      <c r="N85" s="17"/>
      <c r="O85" s="17"/>
      <c r="P85" s="17"/>
      <c r="Q85" s="54"/>
      <c r="R85" s="4"/>
      <c r="S85" s="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4.25">
      <c r="A86" s="17"/>
      <c r="B86" s="17"/>
      <c r="C86" s="17"/>
      <c r="D86" s="54"/>
      <c r="E86" s="17"/>
      <c r="F86" s="17"/>
      <c r="G86" s="17"/>
      <c r="H86" s="40"/>
      <c r="I86" s="40"/>
      <c r="J86" s="17"/>
      <c r="K86" s="17"/>
      <c r="L86" s="17"/>
      <c r="M86" s="54"/>
      <c r="N86" s="17"/>
      <c r="O86" s="17"/>
      <c r="P86" s="17"/>
      <c r="Q86" s="54"/>
      <c r="R86" s="4"/>
      <c r="S86" s="4"/>
      <c r="T86" s="22"/>
      <c r="U86" s="972"/>
      <c r="V86" s="972"/>
      <c r="W86" s="972"/>
      <c r="X86" s="972"/>
      <c r="Y86" s="97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>
      <c r="A87" s="17"/>
      <c r="B87" s="17"/>
      <c r="C87" s="17"/>
      <c r="D87" s="54"/>
      <c r="E87" s="17"/>
      <c r="F87" s="17"/>
      <c r="G87" s="17"/>
      <c r="H87" s="40"/>
      <c r="I87" s="40"/>
      <c r="J87" s="17"/>
      <c r="K87" s="17"/>
      <c r="L87" s="17"/>
      <c r="M87" s="54"/>
      <c r="N87" s="17"/>
      <c r="O87" s="17"/>
      <c r="P87" s="17"/>
      <c r="Q87" s="54"/>
      <c r="R87" s="4"/>
      <c r="S87" s="4"/>
      <c r="T87" s="22"/>
      <c r="U87" s="969"/>
      <c r="V87" s="969"/>
      <c r="W87" s="105"/>
      <c r="X87" s="959"/>
      <c r="Y87" s="959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>
      <c r="A88" s="17"/>
      <c r="B88" s="17"/>
      <c r="C88" s="17"/>
      <c r="D88" s="54"/>
      <c r="E88" s="17"/>
      <c r="F88" s="17"/>
      <c r="G88" s="17"/>
      <c r="H88" s="40"/>
      <c r="I88" s="40"/>
      <c r="J88" s="17"/>
      <c r="K88" s="17"/>
      <c r="L88" s="17"/>
      <c r="M88" s="54"/>
      <c r="N88" s="17"/>
      <c r="O88" s="17"/>
      <c r="P88" s="17"/>
      <c r="Q88" s="54"/>
      <c r="R88" s="4"/>
      <c r="S88" s="4"/>
      <c r="T88" s="22"/>
      <c r="U88" s="109"/>
      <c r="V88" s="107"/>
      <c r="W88" s="105"/>
      <c r="X88" s="110"/>
      <c r="Y88" s="10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>
      <c r="A89" s="17"/>
      <c r="B89" s="17"/>
      <c r="C89" s="17"/>
      <c r="D89" s="54"/>
      <c r="E89" s="17"/>
      <c r="F89" s="17"/>
      <c r="G89" s="17"/>
      <c r="H89" s="40"/>
      <c r="I89" s="40"/>
      <c r="J89" s="17"/>
      <c r="K89" s="17"/>
      <c r="L89" s="17"/>
      <c r="M89" s="54"/>
      <c r="N89" s="17"/>
      <c r="O89" s="17"/>
      <c r="P89" s="17"/>
      <c r="Q89" s="54"/>
      <c r="R89" s="4"/>
      <c r="S89" s="4"/>
      <c r="T89" s="22"/>
      <c r="U89" s="14"/>
      <c r="V89" s="25"/>
      <c r="W89" s="4"/>
      <c r="X89" s="14"/>
      <c r="Y89" s="25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.75">
      <c r="A90" s="17"/>
      <c r="B90" s="17"/>
      <c r="C90" s="17"/>
      <c r="D90" s="54"/>
      <c r="E90" s="17"/>
      <c r="F90" s="17"/>
      <c r="G90" s="17"/>
      <c r="H90" s="40"/>
      <c r="I90" s="40"/>
      <c r="J90" s="17"/>
      <c r="K90" s="17"/>
      <c r="L90" s="17"/>
      <c r="M90" s="54"/>
      <c r="N90" s="17"/>
      <c r="O90" s="17"/>
      <c r="P90" s="17"/>
      <c r="Q90" s="54"/>
      <c r="R90" s="4"/>
      <c r="S90" s="4"/>
      <c r="T90" s="22"/>
      <c r="U90" s="17"/>
      <c r="V90" s="54"/>
      <c r="W90" s="4"/>
      <c r="X90" s="17"/>
      <c r="Y90" s="4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2.75">
      <c r="A91" s="17"/>
      <c r="B91" s="17"/>
      <c r="C91" s="17"/>
      <c r="D91" s="54"/>
      <c r="E91" s="17"/>
      <c r="F91" s="17"/>
      <c r="G91" s="17"/>
      <c r="H91" s="40"/>
      <c r="I91" s="40"/>
      <c r="J91" s="17"/>
      <c r="K91" s="17"/>
      <c r="L91" s="17"/>
      <c r="M91" s="54"/>
      <c r="N91" s="17"/>
      <c r="O91" s="17"/>
      <c r="P91" s="17"/>
      <c r="Q91" s="54"/>
      <c r="R91" s="4"/>
      <c r="S91" s="4"/>
      <c r="T91" s="22"/>
      <c r="U91" s="17"/>
      <c r="V91" s="54"/>
      <c r="W91" s="4"/>
      <c r="X91" s="17"/>
      <c r="Y91" s="4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2.75">
      <c r="A92" s="17"/>
      <c r="B92" s="17"/>
      <c r="C92" s="17"/>
      <c r="D92" s="54"/>
      <c r="E92" s="17"/>
      <c r="F92" s="17"/>
      <c r="G92" s="17"/>
      <c r="H92" s="40"/>
      <c r="I92" s="40"/>
      <c r="J92" s="17"/>
      <c r="K92" s="17"/>
      <c r="L92" s="17"/>
      <c r="M92" s="54"/>
      <c r="N92" s="17"/>
      <c r="O92" s="17"/>
      <c r="P92" s="17"/>
      <c r="Q92" s="54"/>
      <c r="R92" s="4"/>
      <c r="S92" s="4"/>
      <c r="T92" s="22"/>
      <c r="U92" s="17"/>
      <c r="V92" s="54"/>
      <c r="W92" s="4"/>
      <c r="X92" s="17"/>
      <c r="Y92" s="4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2.75">
      <c r="A93" s="17"/>
      <c r="B93" s="17"/>
      <c r="C93" s="17"/>
      <c r="D93" s="54"/>
      <c r="E93" s="17"/>
      <c r="F93" s="17"/>
      <c r="G93" s="17"/>
      <c r="H93" s="40"/>
      <c r="I93" s="40"/>
      <c r="J93" s="17"/>
      <c r="K93" s="17"/>
      <c r="L93" s="17"/>
      <c r="M93" s="54"/>
      <c r="N93" s="17"/>
      <c r="O93" s="17"/>
      <c r="P93" s="17"/>
      <c r="Q93" s="54"/>
      <c r="R93" s="4"/>
      <c r="S93" s="4"/>
      <c r="T93" s="22"/>
      <c r="U93" s="17"/>
      <c r="V93" s="54"/>
      <c r="W93" s="4"/>
      <c r="X93" s="17"/>
      <c r="Y93" s="4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>
      <c r="A94" s="16"/>
      <c r="B94" s="16"/>
      <c r="C94" s="16"/>
      <c r="D94" s="47"/>
      <c r="E94" s="56"/>
      <c r="F94" s="56"/>
      <c r="G94" s="56"/>
      <c r="H94" s="16"/>
      <c r="I94" s="16"/>
      <c r="J94" s="16"/>
      <c r="K94" s="16"/>
      <c r="L94" s="16"/>
      <c r="M94" s="47"/>
      <c r="N94" s="16"/>
      <c r="O94" s="16"/>
      <c r="P94" s="16"/>
      <c r="Q94" s="47"/>
      <c r="R94" s="4"/>
      <c r="S94" s="4"/>
      <c r="T94" s="22"/>
      <c r="U94" s="17"/>
      <c r="V94" s="54"/>
      <c r="W94" s="4"/>
      <c r="X94" s="17"/>
      <c r="Y94" s="4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2.75">
      <c r="A95" s="128"/>
      <c r="B95" s="128"/>
      <c r="C95" s="128"/>
      <c r="D95" s="47"/>
      <c r="E95" s="56"/>
      <c r="F95" s="56"/>
      <c r="G95" s="56"/>
      <c r="H95" s="16"/>
      <c r="I95" s="16"/>
      <c r="J95" s="56"/>
      <c r="K95" s="56"/>
      <c r="L95" s="56"/>
      <c r="M95" s="47"/>
      <c r="N95" s="56"/>
      <c r="O95" s="56"/>
      <c r="P95" s="56"/>
      <c r="Q95" s="47"/>
      <c r="R95" s="4"/>
      <c r="S95" s="4"/>
      <c r="T95" s="22"/>
      <c r="U95" s="17"/>
      <c r="V95" s="54"/>
      <c r="W95" s="4"/>
      <c r="X95" s="17"/>
      <c r="Y95" s="4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2.75">
      <c r="A96" s="56"/>
      <c r="B96" s="56"/>
      <c r="C96" s="56"/>
      <c r="D96" s="47"/>
      <c r="E96" s="56"/>
      <c r="F96" s="56"/>
      <c r="G96" s="56"/>
      <c r="H96" s="16"/>
      <c r="I96" s="16"/>
      <c r="J96" s="56"/>
      <c r="K96" s="56"/>
      <c r="L96" s="56"/>
      <c r="M96" s="47"/>
      <c r="N96" s="56"/>
      <c r="O96" s="56"/>
      <c r="P96" s="56"/>
      <c r="Q96" s="47"/>
      <c r="R96" s="4"/>
      <c r="S96" s="4"/>
      <c r="T96" s="22"/>
      <c r="U96" s="17"/>
      <c r="V96" s="54"/>
      <c r="W96" s="4"/>
      <c r="X96" s="17"/>
      <c r="Y96" s="4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2.75">
      <c r="A97" s="56"/>
      <c r="B97" s="56"/>
      <c r="C97" s="56"/>
      <c r="D97" s="16"/>
      <c r="E97" s="56"/>
      <c r="F97" s="56"/>
      <c r="G97" s="56"/>
      <c r="H97" s="16"/>
      <c r="I97" s="16"/>
      <c r="J97" s="56"/>
      <c r="K97" s="56"/>
      <c r="L97" s="56"/>
      <c r="M97" s="47"/>
      <c r="N97" s="17"/>
      <c r="O97" s="17"/>
      <c r="P97" s="17"/>
      <c r="Q97" s="54"/>
      <c r="R97" s="4"/>
      <c r="S97" s="4"/>
      <c r="T97" s="22"/>
      <c r="U97" s="17"/>
      <c r="V97" s="54"/>
      <c r="W97" s="4"/>
      <c r="X97" s="17"/>
      <c r="Y97" s="4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2.75">
      <c r="A98" s="17"/>
      <c r="B98" s="17"/>
      <c r="C98" s="17"/>
      <c r="D98" s="40"/>
      <c r="E98" s="56"/>
      <c r="F98" s="56"/>
      <c r="G98" s="56"/>
      <c r="H98" s="16"/>
      <c r="I98" s="16"/>
      <c r="J98" s="56"/>
      <c r="K98" s="56"/>
      <c r="L98" s="56"/>
      <c r="M98" s="47"/>
      <c r="N98" s="17"/>
      <c r="O98" s="17"/>
      <c r="P98" s="17"/>
      <c r="Q98" s="54"/>
      <c r="R98" s="4"/>
      <c r="S98" s="4"/>
      <c r="T98" s="22"/>
      <c r="U98" s="17"/>
      <c r="V98" s="54"/>
      <c r="W98" s="4"/>
      <c r="X98" s="17"/>
      <c r="Y98" s="4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2.75">
      <c r="A99" s="56"/>
      <c r="B99" s="56"/>
      <c r="C99" s="56"/>
      <c r="D99" s="16"/>
      <c r="E99" s="56"/>
      <c r="F99" s="56"/>
      <c r="G99" s="56"/>
      <c r="H99" s="16"/>
      <c r="I99" s="16"/>
      <c r="J99" s="56"/>
      <c r="K99" s="56"/>
      <c r="L99" s="56"/>
      <c r="M99" s="16"/>
      <c r="N99" s="56"/>
      <c r="O99" s="56"/>
      <c r="P99" s="56"/>
      <c r="Q99" s="16"/>
      <c r="R99" s="4"/>
      <c r="S99" s="4"/>
      <c r="T99" s="22"/>
      <c r="U99" s="17"/>
      <c r="V99" s="54"/>
      <c r="W99" s="4"/>
      <c r="X99" s="17"/>
      <c r="Y99" s="4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2.75">
      <c r="A100" s="56"/>
      <c r="B100" s="56"/>
      <c r="C100" s="56"/>
      <c r="D100" s="16"/>
      <c r="E100" s="56"/>
      <c r="F100" s="56"/>
      <c r="G100" s="56"/>
      <c r="H100" s="16"/>
      <c r="I100" s="16"/>
      <c r="J100" s="56"/>
      <c r="K100" s="56"/>
      <c r="L100" s="56"/>
      <c r="M100" s="16"/>
      <c r="N100" s="56"/>
      <c r="O100" s="56"/>
      <c r="P100" s="56"/>
      <c r="Q100" s="16"/>
      <c r="R100" s="4"/>
      <c r="S100" s="4"/>
      <c r="T100" s="22"/>
      <c r="U100" s="17"/>
      <c r="V100" s="54"/>
      <c r="W100" s="4"/>
      <c r="X100" s="17"/>
      <c r="Y100" s="4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2.75">
      <c r="A101" s="203"/>
      <c r="B101" s="203"/>
      <c r="C101" s="203"/>
      <c r="D101" s="204"/>
      <c r="E101" s="203"/>
      <c r="F101" s="203"/>
      <c r="G101" s="203"/>
      <c r="H101" s="204"/>
      <c r="I101" s="204"/>
      <c r="J101" s="203"/>
      <c r="K101" s="203"/>
      <c r="L101" s="203"/>
      <c r="M101" s="204"/>
      <c r="N101" s="203"/>
      <c r="O101" s="203"/>
      <c r="P101" s="203"/>
      <c r="Q101" s="204"/>
      <c r="R101" s="192"/>
      <c r="S101" s="192"/>
      <c r="T101" s="38"/>
      <c r="U101" s="204"/>
      <c r="V101" s="205"/>
      <c r="W101" s="192"/>
      <c r="X101" s="203"/>
      <c r="Y101" s="204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1:25" ht="12.75">
      <c r="A102" s="190"/>
      <c r="B102" s="190"/>
      <c r="C102" s="190"/>
      <c r="D102" s="191"/>
      <c r="E102" s="190"/>
      <c r="F102" s="190"/>
      <c r="G102" s="190"/>
      <c r="H102" s="191"/>
      <c r="I102" s="191"/>
      <c r="J102" s="190"/>
      <c r="K102" s="190"/>
      <c r="L102" s="190"/>
      <c r="M102" s="191"/>
      <c r="N102" s="190"/>
      <c r="O102" s="190"/>
      <c r="P102" s="190"/>
      <c r="Q102" s="191"/>
      <c r="R102" s="192"/>
      <c r="S102" s="192"/>
      <c r="T102" s="38"/>
      <c r="U102" s="190"/>
      <c r="V102" s="206"/>
      <c r="W102" s="192"/>
      <c r="X102" s="190"/>
      <c r="Y102" s="191"/>
    </row>
    <row r="103" spans="1:25" ht="12.75">
      <c r="A103" s="190"/>
      <c r="B103" s="190"/>
      <c r="C103" s="190"/>
      <c r="D103" s="193"/>
      <c r="E103" s="190"/>
      <c r="F103" s="190"/>
      <c r="G103" s="190"/>
      <c r="H103" s="193"/>
      <c r="I103" s="193"/>
      <c r="J103" s="190"/>
      <c r="K103" s="190"/>
      <c r="L103" s="190"/>
      <c r="M103" s="191"/>
      <c r="N103" s="190"/>
      <c r="O103" s="190"/>
      <c r="P103" s="190"/>
      <c r="Q103" s="191"/>
      <c r="R103" s="192"/>
      <c r="S103" s="192"/>
      <c r="T103" s="38"/>
      <c r="U103" s="203"/>
      <c r="V103" s="205"/>
      <c r="W103" s="192"/>
      <c r="X103" s="203"/>
      <c r="Y103" s="204"/>
    </row>
    <row r="104" spans="1:25" ht="12.75">
      <c r="A104" s="194"/>
      <c r="B104" s="194"/>
      <c r="C104" s="194"/>
      <c r="D104" s="195"/>
      <c r="E104" s="194"/>
      <c r="F104" s="194"/>
      <c r="G104" s="194"/>
      <c r="H104" s="196"/>
      <c r="I104" s="196"/>
      <c r="J104" s="194"/>
      <c r="K104" s="194"/>
      <c r="L104" s="194"/>
      <c r="M104" s="195"/>
      <c r="N104" s="194"/>
      <c r="O104" s="194"/>
      <c r="P104" s="194"/>
      <c r="Q104" s="196"/>
      <c r="R104" s="192"/>
      <c r="S104" s="192"/>
      <c r="T104" s="38"/>
      <c r="U104" s="203"/>
      <c r="V104" s="205"/>
      <c r="W104" s="192"/>
      <c r="X104" s="203"/>
      <c r="Y104" s="204"/>
    </row>
    <row r="105" spans="1:25" ht="12.75">
      <c r="A105" s="190"/>
      <c r="B105" s="190"/>
      <c r="C105" s="190"/>
      <c r="D105" s="191"/>
      <c r="E105" s="190"/>
      <c r="F105" s="190"/>
      <c r="G105" s="190"/>
      <c r="H105" s="191"/>
      <c r="I105" s="191"/>
      <c r="J105" s="190"/>
      <c r="K105" s="190"/>
      <c r="L105" s="190"/>
      <c r="M105" s="191"/>
      <c r="N105" s="190"/>
      <c r="O105" s="190"/>
      <c r="P105" s="190"/>
      <c r="Q105" s="191"/>
      <c r="R105" s="192"/>
      <c r="S105" s="192"/>
      <c r="U105" s="203"/>
      <c r="V105" s="205"/>
      <c r="W105" s="192"/>
      <c r="X105" s="203"/>
      <c r="Y105" s="204"/>
    </row>
    <row r="106" spans="1:25" ht="18">
      <c r="A106" s="197"/>
      <c r="B106" s="197"/>
      <c r="C106" s="197"/>
      <c r="D106" s="198"/>
      <c r="E106" s="199"/>
      <c r="F106" s="199"/>
      <c r="G106" s="199"/>
      <c r="H106" s="200"/>
      <c r="I106" s="200"/>
      <c r="J106" s="201"/>
      <c r="K106" s="201"/>
      <c r="L106" s="201"/>
      <c r="M106" s="198"/>
      <c r="N106" s="199"/>
      <c r="O106" s="199"/>
      <c r="P106" s="199"/>
      <c r="Q106" s="202"/>
      <c r="R106" s="192"/>
      <c r="S106" s="192"/>
      <c r="U106" s="203"/>
      <c r="V106" s="204"/>
      <c r="W106" s="192"/>
      <c r="X106" s="190"/>
      <c r="Y106" s="191"/>
    </row>
    <row r="107" spans="1:25" ht="12.75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U107" s="203"/>
      <c r="V107" s="204"/>
      <c r="W107" s="192"/>
      <c r="X107" s="190"/>
      <c r="Y107" s="191"/>
    </row>
    <row r="108" spans="21:25" ht="12.75">
      <c r="U108" s="203"/>
      <c r="V108" s="204"/>
      <c r="W108" s="192"/>
      <c r="X108" s="203"/>
      <c r="Y108" s="204"/>
    </row>
    <row r="109" spans="21:25" ht="12.75">
      <c r="U109" s="190"/>
      <c r="V109" s="207"/>
      <c r="W109" s="192"/>
      <c r="X109" s="190"/>
      <c r="Y109" s="191"/>
    </row>
    <row r="110" spans="21:25" ht="12.75">
      <c r="U110" s="190"/>
      <c r="V110" s="193"/>
      <c r="W110" s="192"/>
      <c r="X110" s="190"/>
      <c r="Y110" s="193"/>
    </row>
    <row r="111" spans="21:25" ht="12.75">
      <c r="U111" s="194"/>
      <c r="V111" s="195"/>
      <c r="W111" s="192"/>
      <c r="X111" s="194"/>
      <c r="Y111" s="196"/>
    </row>
    <row r="112" spans="21:25" ht="12.75">
      <c r="U112" s="190"/>
      <c r="V112" s="191"/>
      <c r="W112" s="192"/>
      <c r="X112" s="190"/>
      <c r="Y112" s="191"/>
    </row>
    <row r="113" spans="21:25" ht="18">
      <c r="U113" s="201"/>
      <c r="V113" s="208"/>
      <c r="W113" s="192"/>
      <c r="X113" s="199"/>
      <c r="Y113" s="200"/>
    </row>
  </sheetData>
  <mergeCells count="20">
    <mergeCell ref="A1:Q1"/>
    <mergeCell ref="A30:Q30"/>
    <mergeCell ref="A31:D31"/>
    <mergeCell ref="N31:Q31"/>
    <mergeCell ref="A3:D3"/>
    <mergeCell ref="E31:H31"/>
    <mergeCell ref="J31:M31"/>
    <mergeCell ref="W34:X34"/>
    <mergeCell ref="U86:Y86"/>
    <mergeCell ref="U87:V87"/>
    <mergeCell ref="X87:Y87"/>
    <mergeCell ref="N80:Q80"/>
    <mergeCell ref="A2:Q2"/>
    <mergeCell ref="E3:H3"/>
    <mergeCell ref="J3:M3"/>
    <mergeCell ref="N3:Q3"/>
    <mergeCell ref="A80:D80"/>
    <mergeCell ref="J59:M59"/>
    <mergeCell ref="E58:M58"/>
    <mergeCell ref="E59:H5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0"/>
  <sheetViews>
    <sheetView workbookViewId="0" topLeftCell="A1">
      <selection activeCell="A1" sqref="A1:Q1"/>
    </sheetView>
  </sheetViews>
  <sheetFormatPr defaultColWidth="9.140625" defaultRowHeight="12.75"/>
  <cols>
    <col min="1" max="1" width="13.140625" style="0" bestFit="1" customWidth="1"/>
    <col min="2" max="2" width="5.00390625" style="0" bestFit="1" customWidth="1"/>
    <col min="3" max="3" width="4.8515625" style="0" bestFit="1" customWidth="1"/>
    <col min="4" max="4" width="6.00390625" style="0" bestFit="1" customWidth="1"/>
    <col min="5" max="5" width="12.28125" style="0" bestFit="1" customWidth="1"/>
    <col min="6" max="6" width="5.00390625" style="0" customWidth="1"/>
    <col min="7" max="7" width="4.8515625" style="0" bestFit="1" customWidth="1"/>
    <col min="8" max="8" width="6.00390625" style="0" bestFit="1" customWidth="1"/>
    <col min="9" max="9" width="1.28515625" style="0" customWidth="1"/>
    <col min="10" max="10" width="15.140625" style="0" bestFit="1" customWidth="1"/>
    <col min="11" max="12" width="4.8515625" style="0" bestFit="1" customWidth="1"/>
    <col min="13" max="13" width="6.00390625" style="0" bestFit="1" customWidth="1"/>
    <col min="14" max="14" width="13.7109375" style="0" bestFit="1" customWidth="1"/>
    <col min="15" max="16" width="5.00390625" style="0" bestFit="1" customWidth="1"/>
    <col min="17" max="17" width="5.57421875" style="0" customWidth="1"/>
  </cols>
  <sheetData>
    <row r="1" spans="1:35" ht="15" thickBot="1">
      <c r="A1" s="932" t="s">
        <v>251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thickBot="1">
      <c r="A2" s="932" t="s">
        <v>570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3.5" thickBot="1">
      <c r="A3" s="903" t="s">
        <v>29</v>
      </c>
      <c r="B3" s="945"/>
      <c r="C3" s="945"/>
      <c r="D3" s="904"/>
      <c r="E3" s="900" t="s">
        <v>27</v>
      </c>
      <c r="F3" s="895"/>
      <c r="G3" s="895"/>
      <c r="H3" s="980"/>
      <c r="I3" s="222"/>
      <c r="J3" s="921" t="s">
        <v>168</v>
      </c>
      <c r="K3" s="981"/>
      <c r="L3" s="981"/>
      <c r="M3" s="922"/>
      <c r="N3" s="907" t="s">
        <v>33</v>
      </c>
      <c r="O3" s="970"/>
      <c r="P3" s="970"/>
      <c r="Q3" s="908"/>
      <c r="R3" s="104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3.5" thickBot="1">
      <c r="A4" s="144" t="s">
        <v>3</v>
      </c>
      <c r="B4" s="144" t="s">
        <v>20</v>
      </c>
      <c r="C4" s="144" t="s">
        <v>21</v>
      </c>
      <c r="D4" s="145">
        <v>2</v>
      </c>
      <c r="E4" s="111" t="s">
        <v>3</v>
      </c>
      <c r="F4" s="111" t="s">
        <v>20</v>
      </c>
      <c r="G4" s="111" t="s">
        <v>21</v>
      </c>
      <c r="H4" s="112">
        <v>0</v>
      </c>
      <c r="I4" s="223"/>
      <c r="J4" s="129" t="s">
        <v>3</v>
      </c>
      <c r="K4" s="129" t="s">
        <v>20</v>
      </c>
      <c r="L4" s="129" t="s">
        <v>21</v>
      </c>
      <c r="M4" s="130">
        <v>2</v>
      </c>
      <c r="N4" s="210" t="s">
        <v>3</v>
      </c>
      <c r="O4" s="210" t="s">
        <v>20</v>
      </c>
      <c r="P4" s="210" t="s">
        <v>21</v>
      </c>
      <c r="Q4" s="211">
        <v>0</v>
      </c>
      <c r="R4" s="5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236" t="s">
        <v>188</v>
      </c>
      <c r="B5" s="151">
        <f>6+1</f>
        <v>7</v>
      </c>
      <c r="C5" s="152">
        <f>6+1</f>
        <v>7</v>
      </c>
      <c r="D5" s="115">
        <f>(C5+B5)/2</f>
        <v>7</v>
      </c>
      <c r="E5" s="175" t="s">
        <v>123</v>
      </c>
      <c r="F5" s="113">
        <f>7+1</f>
        <v>8</v>
      </c>
      <c r="G5" s="114">
        <f>6+1</f>
        <v>7</v>
      </c>
      <c r="H5" s="115">
        <f>(G5+F5)/2</f>
        <v>7.5</v>
      </c>
      <c r="I5" s="223"/>
      <c r="J5" s="175" t="s">
        <v>149</v>
      </c>
      <c r="K5" s="249">
        <f>7-1-1</f>
        <v>5</v>
      </c>
      <c r="L5" s="250">
        <f>6.5-1-1</f>
        <v>4.5</v>
      </c>
      <c r="M5" s="115">
        <f>(L5+K5)/2</f>
        <v>4.75</v>
      </c>
      <c r="N5" s="175" t="s">
        <v>85</v>
      </c>
      <c r="O5" s="176">
        <f>6-1</f>
        <v>5</v>
      </c>
      <c r="P5" s="114">
        <f>6-1</f>
        <v>5</v>
      </c>
      <c r="Q5" s="115">
        <f>(P5+O5)/2</f>
        <v>5</v>
      </c>
      <c r="R5" s="58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>
      <c r="A6" s="237" t="s">
        <v>191</v>
      </c>
      <c r="B6" s="49">
        <v>6.5</v>
      </c>
      <c r="C6" s="53">
        <v>6</v>
      </c>
      <c r="D6" s="116">
        <f>(C6+B6)/2</f>
        <v>6.25</v>
      </c>
      <c r="E6" s="177" t="s">
        <v>115</v>
      </c>
      <c r="F6" s="18">
        <v>6</v>
      </c>
      <c r="G6" s="19">
        <v>6</v>
      </c>
      <c r="H6" s="116">
        <f aca="true" t="shared" si="0" ref="H6:H14">(G6+F6)/2</f>
        <v>6</v>
      </c>
      <c r="I6" s="223"/>
      <c r="J6" s="177" t="s">
        <v>152</v>
      </c>
      <c r="K6" s="251">
        <v>6</v>
      </c>
      <c r="L6" s="61">
        <v>5</v>
      </c>
      <c r="M6" s="116">
        <f>(L6+K6)/2</f>
        <v>5.5</v>
      </c>
      <c r="N6" s="177" t="s">
        <v>268</v>
      </c>
      <c r="O6" s="178">
        <v>5.5</v>
      </c>
      <c r="P6" s="19">
        <v>5.5</v>
      </c>
      <c r="Q6" s="116">
        <f aca="true" t="shared" si="1" ref="Q6:Q14">(P6+O6)/2</f>
        <v>5.5</v>
      </c>
      <c r="R6" s="5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37" t="s">
        <v>190</v>
      </c>
      <c r="B7" s="49">
        <v>6.5</v>
      </c>
      <c r="C7" s="53">
        <v>6.5</v>
      </c>
      <c r="D7" s="116">
        <f aca="true" t="shared" si="2" ref="D7:D14">(C7+B7)/2</f>
        <v>6.5</v>
      </c>
      <c r="E7" s="177" t="s">
        <v>127</v>
      </c>
      <c r="F7" s="18" t="s">
        <v>293</v>
      </c>
      <c r="G7" s="19" t="s">
        <v>293</v>
      </c>
      <c r="H7" s="116" t="s">
        <v>293</v>
      </c>
      <c r="I7" s="223"/>
      <c r="J7" s="177" t="s">
        <v>294</v>
      </c>
      <c r="K7" s="252">
        <v>4.5</v>
      </c>
      <c r="L7" s="253">
        <v>4.5</v>
      </c>
      <c r="M7" s="116">
        <f aca="true" t="shared" si="3" ref="M7:M14">(L7+K7)/2</f>
        <v>4.5</v>
      </c>
      <c r="N7" s="177" t="s">
        <v>77</v>
      </c>
      <c r="O7" s="178">
        <f>4-0.5-0.5</f>
        <v>3</v>
      </c>
      <c r="P7" s="19">
        <f>5.5-0.5-0.5</f>
        <v>4.5</v>
      </c>
      <c r="Q7" s="116">
        <f t="shared" si="1"/>
        <v>3.75</v>
      </c>
      <c r="R7" s="58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>
      <c r="A8" s="237" t="s">
        <v>284</v>
      </c>
      <c r="B8" s="49">
        <v>7.5</v>
      </c>
      <c r="C8" s="53">
        <v>6.5</v>
      </c>
      <c r="D8" s="116">
        <f t="shared" si="2"/>
        <v>7</v>
      </c>
      <c r="E8" s="177" t="s">
        <v>114</v>
      </c>
      <c r="F8" s="18">
        <v>5.5</v>
      </c>
      <c r="G8" s="19">
        <v>5.5</v>
      </c>
      <c r="H8" s="116">
        <f t="shared" si="0"/>
        <v>5.5</v>
      </c>
      <c r="I8" s="223"/>
      <c r="J8" s="177" t="s">
        <v>150</v>
      </c>
      <c r="K8" s="251">
        <v>6</v>
      </c>
      <c r="L8" s="61">
        <v>6.5</v>
      </c>
      <c r="M8" s="116">
        <f t="shared" si="3"/>
        <v>6.25</v>
      </c>
      <c r="N8" s="177" t="s">
        <v>269</v>
      </c>
      <c r="O8" s="178">
        <f>6.5-0.5</f>
        <v>6</v>
      </c>
      <c r="P8" s="19">
        <f>6-0.5</f>
        <v>5.5</v>
      </c>
      <c r="Q8" s="116">
        <f t="shared" si="1"/>
        <v>5.75</v>
      </c>
      <c r="R8" s="5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>
      <c r="A9" s="237" t="s">
        <v>192</v>
      </c>
      <c r="B9" s="49">
        <v>6.5</v>
      </c>
      <c r="C9" s="53">
        <v>6</v>
      </c>
      <c r="D9" s="116">
        <f t="shared" si="2"/>
        <v>6.25</v>
      </c>
      <c r="E9" s="177" t="s">
        <v>116</v>
      </c>
      <c r="F9" s="18">
        <v>6.5</v>
      </c>
      <c r="G9" s="19">
        <v>7</v>
      </c>
      <c r="H9" s="116">
        <f t="shared" si="0"/>
        <v>6.75</v>
      </c>
      <c r="I9" s="223"/>
      <c r="J9" s="177" t="s">
        <v>295</v>
      </c>
      <c r="K9" s="251" t="s">
        <v>227</v>
      </c>
      <c r="L9" s="61" t="s">
        <v>227</v>
      </c>
      <c r="M9" s="116" t="s">
        <v>227</v>
      </c>
      <c r="N9" s="177" t="s">
        <v>270</v>
      </c>
      <c r="O9" s="178">
        <f>6-0.5</f>
        <v>5.5</v>
      </c>
      <c r="P9" s="19">
        <f>6.5-0.5</f>
        <v>6</v>
      </c>
      <c r="Q9" s="116">
        <f t="shared" si="1"/>
        <v>5.75</v>
      </c>
      <c r="R9" s="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>
      <c r="A10" s="237" t="s">
        <v>285</v>
      </c>
      <c r="B10" s="49">
        <v>5.5</v>
      </c>
      <c r="C10" s="53">
        <v>5.5</v>
      </c>
      <c r="D10" s="116">
        <f t="shared" si="2"/>
        <v>5.5</v>
      </c>
      <c r="E10" s="177" t="s">
        <v>118</v>
      </c>
      <c r="F10" s="18">
        <v>6.5</v>
      </c>
      <c r="G10" s="19">
        <v>7</v>
      </c>
      <c r="H10" s="116">
        <f t="shared" si="0"/>
        <v>6.75</v>
      </c>
      <c r="I10" s="223"/>
      <c r="J10" s="177" t="s">
        <v>155</v>
      </c>
      <c r="K10" s="251">
        <v>6</v>
      </c>
      <c r="L10" s="61">
        <v>6</v>
      </c>
      <c r="M10" s="116">
        <f t="shared" si="3"/>
        <v>6</v>
      </c>
      <c r="N10" s="177" t="s">
        <v>89</v>
      </c>
      <c r="O10" s="178">
        <v>7</v>
      </c>
      <c r="P10" s="19">
        <v>6.5</v>
      </c>
      <c r="Q10" s="116">
        <f t="shared" si="1"/>
        <v>6.75</v>
      </c>
      <c r="R10" s="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>
      <c r="A11" s="237" t="s">
        <v>194</v>
      </c>
      <c r="B11" s="49">
        <f>5.5-0.5</f>
        <v>5</v>
      </c>
      <c r="C11" s="53">
        <f>6-0.5</f>
        <v>5.5</v>
      </c>
      <c r="D11" s="116">
        <f t="shared" si="2"/>
        <v>5.25</v>
      </c>
      <c r="E11" s="177" t="s">
        <v>125</v>
      </c>
      <c r="F11" s="18">
        <v>5</v>
      </c>
      <c r="G11" s="19">
        <v>5.5</v>
      </c>
      <c r="H11" s="116">
        <f t="shared" si="0"/>
        <v>5.25</v>
      </c>
      <c r="I11" s="223"/>
      <c r="J11" s="177" t="s">
        <v>153</v>
      </c>
      <c r="K11" s="251">
        <v>6</v>
      </c>
      <c r="L11" s="61">
        <v>6.5</v>
      </c>
      <c r="M11" s="116">
        <f t="shared" si="3"/>
        <v>6.25</v>
      </c>
      <c r="N11" s="177" t="s">
        <v>271</v>
      </c>
      <c r="O11" s="178">
        <f>6.5-0.5</f>
        <v>6</v>
      </c>
      <c r="P11" s="19">
        <f>6.5-0.5</f>
        <v>6</v>
      </c>
      <c r="Q11" s="116">
        <f t="shared" si="1"/>
        <v>6</v>
      </c>
      <c r="R11" s="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>
      <c r="A12" s="237" t="s">
        <v>195</v>
      </c>
      <c r="B12" s="49">
        <v>6.5</v>
      </c>
      <c r="C12" s="53">
        <v>7</v>
      </c>
      <c r="D12" s="116">
        <f t="shared" si="2"/>
        <v>6.75</v>
      </c>
      <c r="E12" s="177" t="s">
        <v>117</v>
      </c>
      <c r="F12" s="18">
        <v>6</v>
      </c>
      <c r="G12" s="19">
        <v>6.5</v>
      </c>
      <c r="H12" s="116">
        <f t="shared" si="0"/>
        <v>6.25</v>
      </c>
      <c r="I12" s="223"/>
      <c r="J12" s="177" t="s">
        <v>296</v>
      </c>
      <c r="K12" s="251" t="s">
        <v>227</v>
      </c>
      <c r="L12" s="61" t="s">
        <v>227</v>
      </c>
      <c r="M12" s="116" t="s">
        <v>227</v>
      </c>
      <c r="N12" s="177" t="s">
        <v>272</v>
      </c>
      <c r="O12" s="178">
        <v>6.5</v>
      </c>
      <c r="P12" s="19">
        <v>7</v>
      </c>
      <c r="Q12" s="116">
        <f t="shared" si="1"/>
        <v>6.75</v>
      </c>
      <c r="R12" s="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.75">
      <c r="A13" s="237" t="s">
        <v>196</v>
      </c>
      <c r="B13" s="49">
        <f>7+3</f>
        <v>10</v>
      </c>
      <c r="C13" s="53">
        <f>6.5+3</f>
        <v>9.5</v>
      </c>
      <c r="D13" s="116">
        <f t="shared" si="2"/>
        <v>9.75</v>
      </c>
      <c r="E13" s="177" t="s">
        <v>262</v>
      </c>
      <c r="F13" s="18">
        <v>5</v>
      </c>
      <c r="G13" s="19">
        <v>5.5</v>
      </c>
      <c r="H13" s="116">
        <f t="shared" si="0"/>
        <v>5.25</v>
      </c>
      <c r="I13" s="223"/>
      <c r="J13" s="177" t="s">
        <v>159</v>
      </c>
      <c r="K13" s="251">
        <v>5.5</v>
      </c>
      <c r="L13" s="61">
        <v>6</v>
      </c>
      <c r="M13" s="116">
        <f t="shared" si="3"/>
        <v>5.75</v>
      </c>
      <c r="N13" s="177" t="s">
        <v>82</v>
      </c>
      <c r="O13" s="178">
        <f>6.5+3-0.5-0.5</f>
        <v>8.5</v>
      </c>
      <c r="P13" s="19">
        <f>7+3-0.5-0.5</f>
        <v>9</v>
      </c>
      <c r="Q13" s="116">
        <f t="shared" si="1"/>
        <v>8.75</v>
      </c>
      <c r="R13" s="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237" t="s">
        <v>197</v>
      </c>
      <c r="B14" s="49">
        <f>7+3</f>
        <v>10</v>
      </c>
      <c r="C14" s="53">
        <f>8+3</f>
        <v>11</v>
      </c>
      <c r="D14" s="116">
        <f t="shared" si="2"/>
        <v>10.5</v>
      </c>
      <c r="E14" s="177" t="s">
        <v>121</v>
      </c>
      <c r="F14" s="18">
        <f>7+2</f>
        <v>9</v>
      </c>
      <c r="G14" s="19">
        <f>7+2</f>
        <v>9</v>
      </c>
      <c r="H14" s="116">
        <f t="shared" si="0"/>
        <v>9</v>
      </c>
      <c r="I14" s="223"/>
      <c r="J14" s="177" t="s">
        <v>158</v>
      </c>
      <c r="K14" s="251">
        <v>5</v>
      </c>
      <c r="L14" s="61">
        <v>5</v>
      </c>
      <c r="M14" s="116">
        <f t="shared" si="3"/>
        <v>5</v>
      </c>
      <c r="N14" s="177" t="s">
        <v>83</v>
      </c>
      <c r="O14" s="178">
        <f>6.5+3</f>
        <v>9.5</v>
      </c>
      <c r="P14" s="19">
        <f>7+3</f>
        <v>10</v>
      </c>
      <c r="Q14" s="116">
        <f t="shared" si="1"/>
        <v>9.75</v>
      </c>
      <c r="R14" s="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3.5" thickBot="1">
      <c r="A15" s="238" t="s">
        <v>286</v>
      </c>
      <c r="B15" s="155">
        <f>7.5+3+3</f>
        <v>13.5</v>
      </c>
      <c r="C15" s="96">
        <f>8+3+3</f>
        <v>14</v>
      </c>
      <c r="D15" s="117">
        <f>(C15+B15)/2</f>
        <v>13.75</v>
      </c>
      <c r="E15" s="179" t="s">
        <v>207</v>
      </c>
      <c r="F15" s="87">
        <f>7.5+3+3</f>
        <v>13.5</v>
      </c>
      <c r="G15" s="65">
        <f>8+3+3</f>
        <v>14</v>
      </c>
      <c r="H15" s="117">
        <f>(G15+F15)/2</f>
        <v>13.75</v>
      </c>
      <c r="I15" s="223"/>
      <c r="J15" s="179" t="s">
        <v>157</v>
      </c>
      <c r="K15" s="254">
        <v>5.5</v>
      </c>
      <c r="L15" s="255">
        <v>5.5</v>
      </c>
      <c r="M15" s="117">
        <f>(L15+K15)/2</f>
        <v>5.5</v>
      </c>
      <c r="N15" s="179" t="s">
        <v>90</v>
      </c>
      <c r="O15" s="180">
        <f>6.5+3</f>
        <v>9.5</v>
      </c>
      <c r="P15" s="65">
        <f>7+3</f>
        <v>10</v>
      </c>
      <c r="Q15" s="117">
        <f>(P15+O15)/2</f>
        <v>9.75</v>
      </c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3.5" thickBot="1">
      <c r="A16" s="239"/>
      <c r="B16" s="95"/>
      <c r="C16" s="273"/>
      <c r="D16" s="52"/>
      <c r="E16" s="181"/>
      <c r="F16" s="118"/>
      <c r="G16" s="118"/>
      <c r="H16" s="52"/>
      <c r="I16" s="224"/>
      <c r="J16" s="243"/>
      <c r="K16" s="256"/>
      <c r="L16" s="256"/>
      <c r="M16" s="52"/>
      <c r="N16" s="181"/>
      <c r="O16" s="118"/>
      <c r="P16" s="118"/>
      <c r="Q16" s="5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>
      <c r="A17" s="240" t="s">
        <v>199</v>
      </c>
      <c r="B17" s="261" t="s">
        <v>226</v>
      </c>
      <c r="C17" s="264" t="s">
        <v>226</v>
      </c>
      <c r="D17" s="121" t="s">
        <v>226</v>
      </c>
      <c r="E17" s="182" t="s">
        <v>112</v>
      </c>
      <c r="F17" s="119">
        <f>7-1</f>
        <v>6</v>
      </c>
      <c r="G17" s="120">
        <f>7-1</f>
        <v>6</v>
      </c>
      <c r="H17" s="121">
        <f aca="true" t="shared" si="4" ref="H17:H24">(G17+F17)/2</f>
        <v>6</v>
      </c>
      <c r="I17" s="224"/>
      <c r="J17" s="244" t="s">
        <v>278</v>
      </c>
      <c r="K17" s="183" t="s">
        <v>226</v>
      </c>
      <c r="L17" s="120" t="s">
        <v>226</v>
      </c>
      <c r="M17" s="121" t="s">
        <v>226</v>
      </c>
      <c r="N17" s="182" t="s">
        <v>273</v>
      </c>
      <c r="O17" s="183" t="s">
        <v>226</v>
      </c>
      <c r="P17" s="120" t="s">
        <v>226</v>
      </c>
      <c r="Q17" s="121" t="s">
        <v>226</v>
      </c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>
      <c r="A18" s="241" t="s">
        <v>203</v>
      </c>
      <c r="B18" s="262" t="s">
        <v>226</v>
      </c>
      <c r="C18" s="59" t="s">
        <v>226</v>
      </c>
      <c r="D18" s="122" t="s">
        <v>226</v>
      </c>
      <c r="E18" s="184" t="s">
        <v>122</v>
      </c>
      <c r="F18" s="51">
        <f>6.5+3</f>
        <v>9.5</v>
      </c>
      <c r="G18" s="52">
        <f>7+3</f>
        <v>10</v>
      </c>
      <c r="H18" s="122">
        <f t="shared" si="4"/>
        <v>9.75</v>
      </c>
      <c r="I18" s="224"/>
      <c r="J18" s="245" t="s">
        <v>161</v>
      </c>
      <c r="K18" s="185">
        <f>6-0.5</f>
        <v>5.5</v>
      </c>
      <c r="L18" s="52">
        <f>6-0.5</f>
        <v>5.5</v>
      </c>
      <c r="M18" s="122">
        <f aca="true" t="shared" si="5" ref="M18:M24">(L18+K18)/2</f>
        <v>5.5</v>
      </c>
      <c r="N18" s="184" t="s">
        <v>86</v>
      </c>
      <c r="O18" s="185" t="s">
        <v>226</v>
      </c>
      <c r="P18" s="52" t="s">
        <v>226</v>
      </c>
      <c r="Q18" s="122" t="s">
        <v>226</v>
      </c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2.75">
      <c r="A19" s="241" t="s">
        <v>204</v>
      </c>
      <c r="B19" s="262">
        <v>5.5</v>
      </c>
      <c r="C19" s="59">
        <v>5.5</v>
      </c>
      <c r="D19" s="122">
        <f aca="true" t="shared" si="6" ref="D19:D24">(C19+B19)/2</f>
        <v>5.5</v>
      </c>
      <c r="E19" s="184" t="s">
        <v>124</v>
      </c>
      <c r="F19" s="51">
        <v>5.5</v>
      </c>
      <c r="G19" s="52">
        <v>5</v>
      </c>
      <c r="H19" s="122">
        <f t="shared" si="4"/>
        <v>5.25</v>
      </c>
      <c r="I19" s="224"/>
      <c r="J19" s="245" t="s">
        <v>297</v>
      </c>
      <c r="K19" s="185" t="s">
        <v>226</v>
      </c>
      <c r="L19" s="52" t="s">
        <v>226</v>
      </c>
      <c r="M19" s="122" t="s">
        <v>226</v>
      </c>
      <c r="N19" s="184" t="s">
        <v>87</v>
      </c>
      <c r="O19" s="185">
        <v>5</v>
      </c>
      <c r="P19" s="52">
        <v>5.5</v>
      </c>
      <c r="Q19" s="122">
        <f aca="true" t="shared" si="7" ref="Q19:Q24">(P19+O19)/2</f>
        <v>5.25</v>
      </c>
      <c r="R19" s="4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>
      <c r="A20" s="241" t="s">
        <v>193</v>
      </c>
      <c r="B20" s="262">
        <v>7</v>
      </c>
      <c r="C20" s="59">
        <v>8</v>
      </c>
      <c r="D20" s="122">
        <f t="shared" si="6"/>
        <v>7.5</v>
      </c>
      <c r="E20" s="184" t="s">
        <v>119</v>
      </c>
      <c r="F20" s="51">
        <v>6.5</v>
      </c>
      <c r="G20" s="52">
        <v>7</v>
      </c>
      <c r="H20" s="122">
        <f t="shared" si="4"/>
        <v>6.75</v>
      </c>
      <c r="I20" s="224"/>
      <c r="J20" s="367" t="s">
        <v>279</v>
      </c>
      <c r="K20" s="178">
        <v>6</v>
      </c>
      <c r="L20" s="19">
        <v>6</v>
      </c>
      <c r="M20" s="116">
        <f t="shared" si="5"/>
        <v>6</v>
      </c>
      <c r="N20" s="184" t="s">
        <v>88</v>
      </c>
      <c r="O20" s="185">
        <v>6.5</v>
      </c>
      <c r="P20" s="52">
        <v>6.5</v>
      </c>
      <c r="Q20" s="122">
        <f t="shared" si="7"/>
        <v>6.5</v>
      </c>
      <c r="R20" s="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2.75">
      <c r="A21" s="241" t="s">
        <v>202</v>
      </c>
      <c r="B21" s="262">
        <v>5</v>
      </c>
      <c r="C21" s="59">
        <v>5.5</v>
      </c>
      <c r="D21" s="122">
        <f t="shared" si="6"/>
        <v>5.25</v>
      </c>
      <c r="E21" s="184" t="s">
        <v>263</v>
      </c>
      <c r="F21" s="51">
        <v>5.5</v>
      </c>
      <c r="G21" s="52">
        <v>6</v>
      </c>
      <c r="H21" s="122">
        <f t="shared" si="4"/>
        <v>5.75</v>
      </c>
      <c r="I21" s="224"/>
      <c r="J21" s="245" t="s">
        <v>167</v>
      </c>
      <c r="K21" s="185" t="s">
        <v>226</v>
      </c>
      <c r="L21" s="52" t="s">
        <v>226</v>
      </c>
      <c r="M21" s="122" t="s">
        <v>226</v>
      </c>
      <c r="N21" s="184" t="s">
        <v>78</v>
      </c>
      <c r="O21" s="185">
        <v>6</v>
      </c>
      <c r="P21" s="52">
        <v>5.5</v>
      </c>
      <c r="Q21" s="122">
        <f t="shared" si="7"/>
        <v>5.75</v>
      </c>
      <c r="R21" s="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>
      <c r="A22" s="241" t="s">
        <v>200</v>
      </c>
      <c r="B22" s="262">
        <v>6.5</v>
      </c>
      <c r="C22" s="59">
        <v>6.5</v>
      </c>
      <c r="D22" s="122">
        <f t="shared" si="6"/>
        <v>6.5</v>
      </c>
      <c r="E22" s="177" t="s">
        <v>128</v>
      </c>
      <c r="F22" s="18">
        <f>7-0.5</f>
        <v>6.5</v>
      </c>
      <c r="G22" s="19">
        <f>6-0.5</f>
        <v>5.5</v>
      </c>
      <c r="H22" s="116">
        <f t="shared" si="4"/>
        <v>6</v>
      </c>
      <c r="I22" s="224"/>
      <c r="J22" s="367" t="s">
        <v>151</v>
      </c>
      <c r="K22" s="178">
        <v>6.5</v>
      </c>
      <c r="L22" s="19">
        <v>6.5</v>
      </c>
      <c r="M22" s="116">
        <f t="shared" si="5"/>
        <v>6.5</v>
      </c>
      <c r="N22" s="184" t="s">
        <v>84</v>
      </c>
      <c r="O22" s="185">
        <f>5-0.5</f>
        <v>4.5</v>
      </c>
      <c r="P22" s="52">
        <f>5-0.5</f>
        <v>4.5</v>
      </c>
      <c r="Q22" s="122">
        <f t="shared" si="7"/>
        <v>4.5</v>
      </c>
      <c r="R22" s="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3.5" thickBot="1">
      <c r="A23" s="242" t="s">
        <v>287</v>
      </c>
      <c r="B23" s="263">
        <v>6</v>
      </c>
      <c r="C23" s="265">
        <v>6</v>
      </c>
      <c r="D23" s="364">
        <f t="shared" si="6"/>
        <v>6</v>
      </c>
      <c r="E23" s="186" t="s">
        <v>264</v>
      </c>
      <c r="F23" s="123">
        <v>6</v>
      </c>
      <c r="G23" s="124">
        <v>6</v>
      </c>
      <c r="H23" s="122">
        <f t="shared" si="4"/>
        <v>6</v>
      </c>
      <c r="I23" s="224"/>
      <c r="J23" s="246" t="s">
        <v>165</v>
      </c>
      <c r="K23" s="187">
        <v>6.5</v>
      </c>
      <c r="L23" s="124">
        <v>7</v>
      </c>
      <c r="M23" s="364">
        <f t="shared" si="5"/>
        <v>6.75</v>
      </c>
      <c r="N23" s="186" t="s">
        <v>91</v>
      </c>
      <c r="O23" s="187">
        <v>5</v>
      </c>
      <c r="P23" s="124">
        <v>5</v>
      </c>
      <c r="Q23" s="122">
        <f t="shared" si="7"/>
        <v>5</v>
      </c>
      <c r="R23" s="4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3.5" thickBot="1">
      <c r="A24" s="238" t="s">
        <v>206</v>
      </c>
      <c r="B24" s="259">
        <v>0.5</v>
      </c>
      <c r="C24" s="96">
        <v>0.5</v>
      </c>
      <c r="D24" s="125">
        <f t="shared" si="6"/>
        <v>0.5</v>
      </c>
      <c r="E24" s="179" t="s">
        <v>129</v>
      </c>
      <c r="F24" s="87">
        <v>1</v>
      </c>
      <c r="G24" s="65">
        <v>1</v>
      </c>
      <c r="H24" s="125">
        <f t="shared" si="4"/>
        <v>1</v>
      </c>
      <c r="I24" s="223"/>
      <c r="J24" s="247" t="s">
        <v>166</v>
      </c>
      <c r="K24" s="180">
        <v>0</v>
      </c>
      <c r="L24" s="65">
        <v>0</v>
      </c>
      <c r="M24" s="125">
        <f t="shared" si="5"/>
        <v>0</v>
      </c>
      <c r="N24" s="179" t="s">
        <v>92</v>
      </c>
      <c r="O24" s="180">
        <v>0.5</v>
      </c>
      <c r="P24" s="65">
        <v>0.5</v>
      </c>
      <c r="Q24" s="125">
        <f t="shared" si="7"/>
        <v>0.5</v>
      </c>
      <c r="R24" s="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2.75">
      <c r="A25" s="139"/>
      <c r="B25" s="84"/>
      <c r="C25" s="140"/>
      <c r="D25" s="275"/>
      <c r="E25" s="60"/>
      <c r="F25" s="56"/>
      <c r="G25" s="56"/>
      <c r="H25" s="131"/>
      <c r="I25" s="225"/>
      <c r="J25" s="132"/>
      <c r="K25" s="133"/>
      <c r="L25" s="133"/>
      <c r="M25" s="131"/>
      <c r="N25" s="60"/>
      <c r="O25" s="16"/>
      <c r="P25" s="16"/>
      <c r="Q25" s="131"/>
      <c r="R25" s="4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>
      <c r="A26" s="141"/>
      <c r="B26" s="369">
        <f>D4+B5+B6+B7+B8+B9+B10+B11+B12+B13+B14+B15+B24</f>
        <v>87</v>
      </c>
      <c r="C26" s="369">
        <f>D4+C5+C6+C7+C8+C9+C10+C11+C12+C13+C14+C15+C24</f>
        <v>87</v>
      </c>
      <c r="D26" s="370">
        <f>D4+D5+D6+D7+D8+D9+D10+D11+D12+D13+D14+D15+D24</f>
        <v>87</v>
      </c>
      <c r="E26" s="29"/>
      <c r="F26" s="371">
        <f>H4+F5+F6+F22+F8+F9+F10+F11+F12+F13+F14+F15+F24</f>
        <v>78.5</v>
      </c>
      <c r="G26" s="371">
        <f>H4+G5+G6+G22+G8+G9+G10+G11+G12+G13+G14+G15+G24</f>
        <v>79.5</v>
      </c>
      <c r="H26" s="281">
        <f>H4+H5+H6+H22+H8+H9+H10+H11+H12+H13+H14+H15+H24</f>
        <v>79</v>
      </c>
      <c r="I26" s="226"/>
      <c r="J26" s="29"/>
      <c r="K26" s="278">
        <f>M4+K5+K6+K7+K8+K20+K10+K11+K22+K13+K14+K15+K24</f>
        <v>64</v>
      </c>
      <c r="L26" s="313">
        <f>M4+L5+L6+L7+L8+L20+L10+L11+L22+L13+L14+L15+L24</f>
        <v>64</v>
      </c>
      <c r="M26" s="283">
        <f>M4+M5+M6+M7+M8+M20+M10+M11+M22+M13+M14+M15+M24</f>
        <v>64</v>
      </c>
      <c r="N26" s="29"/>
      <c r="O26" s="380">
        <f>Q4+O5+O6+O7+O8+O9+O10+O11+O12+O13+O14+O15+O24</f>
        <v>72.5</v>
      </c>
      <c r="P26" s="380">
        <f>Q4+P5+P6+P7+P8+P9+P10+P11+P12+P13+P14+P15+P24</f>
        <v>75.5</v>
      </c>
      <c r="Q26" s="407">
        <f>Q4+Q5+Q6+Q7+Q8+Q9+Q10+Q11+Q12+Q13+Q14+Q15+Q24</f>
        <v>74</v>
      </c>
      <c r="R26" s="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3.5" thickBot="1">
      <c r="A27" s="141"/>
      <c r="B27" s="27"/>
      <c r="C27" s="140"/>
      <c r="D27" s="138"/>
      <c r="E27" s="188"/>
      <c r="F27" s="126"/>
      <c r="G27" s="126"/>
      <c r="H27" s="76"/>
      <c r="I27" s="227"/>
      <c r="J27" s="29"/>
      <c r="K27" s="28"/>
      <c r="L27" s="28"/>
      <c r="M27" s="102"/>
      <c r="N27" s="188"/>
      <c r="O27" s="126"/>
      <c r="P27" s="126"/>
      <c r="Q27" s="76"/>
      <c r="R27" s="4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8.75" thickBot="1">
      <c r="A28" s="361"/>
      <c r="B28" s="147"/>
      <c r="C28" s="308"/>
      <c r="D28" s="309">
        <v>5</v>
      </c>
      <c r="E28" s="303"/>
      <c r="F28" s="304"/>
      <c r="G28" s="304"/>
      <c r="H28" s="127">
        <v>3</v>
      </c>
      <c r="I28" s="230"/>
      <c r="J28" s="305"/>
      <c r="K28" s="134"/>
      <c r="L28" s="134"/>
      <c r="M28" s="135">
        <v>0</v>
      </c>
      <c r="N28" s="298"/>
      <c r="O28" s="299"/>
      <c r="P28" s="299"/>
      <c r="Q28" s="212">
        <v>2</v>
      </c>
      <c r="R28" s="6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6" customHeight="1" thickBot="1">
      <c r="A29" s="231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thickBot="1">
      <c r="A30" s="932" t="s">
        <v>571</v>
      </c>
      <c r="B30" s="933"/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3.5" thickBot="1">
      <c r="A31" s="948" t="s">
        <v>229</v>
      </c>
      <c r="B31" s="982"/>
      <c r="C31" s="982"/>
      <c r="D31" s="949"/>
      <c r="E31" s="905" t="s">
        <v>31</v>
      </c>
      <c r="F31" s="979"/>
      <c r="G31" s="979"/>
      <c r="H31" s="906"/>
      <c r="I31" s="229"/>
      <c r="J31" s="888" t="s">
        <v>32</v>
      </c>
      <c r="K31" s="887"/>
      <c r="L31" s="887"/>
      <c r="M31" s="944"/>
      <c r="N31" s="923" t="s">
        <v>34</v>
      </c>
      <c r="O31" s="924"/>
      <c r="P31" s="924"/>
      <c r="Q31" s="943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 thickBot="1">
      <c r="A32" s="148" t="s">
        <v>3</v>
      </c>
      <c r="B32" s="148" t="s">
        <v>20</v>
      </c>
      <c r="C32" s="148" t="s">
        <v>21</v>
      </c>
      <c r="D32" s="149">
        <v>2</v>
      </c>
      <c r="E32" s="170" t="s">
        <v>3</v>
      </c>
      <c r="F32" s="170" t="s">
        <v>20</v>
      </c>
      <c r="G32" s="170" t="s">
        <v>21</v>
      </c>
      <c r="H32" s="171">
        <v>0</v>
      </c>
      <c r="I32" s="229"/>
      <c r="J32" s="173" t="s">
        <v>3</v>
      </c>
      <c r="K32" s="173" t="s">
        <v>20</v>
      </c>
      <c r="L32" s="173" t="s">
        <v>21</v>
      </c>
      <c r="M32" s="174">
        <v>2</v>
      </c>
      <c r="N32" s="213" t="s">
        <v>3</v>
      </c>
      <c r="O32" s="213" t="s">
        <v>20</v>
      </c>
      <c r="P32" s="213" t="s">
        <v>21</v>
      </c>
      <c r="Q32" s="214"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>
      <c r="A33" s="150" t="s">
        <v>175</v>
      </c>
      <c r="B33" s="151">
        <f>7-1</f>
        <v>6</v>
      </c>
      <c r="C33" s="152">
        <f>7.5-1</f>
        <v>6.5</v>
      </c>
      <c r="D33" s="115">
        <f>(C33+B33)/2</f>
        <v>6.25</v>
      </c>
      <c r="E33" s="175" t="s">
        <v>169</v>
      </c>
      <c r="F33" s="113">
        <f>7+1</f>
        <v>8</v>
      </c>
      <c r="G33" s="114">
        <f>7+1</f>
        <v>8</v>
      </c>
      <c r="H33" s="115">
        <f>(G33+F33)/2</f>
        <v>8</v>
      </c>
      <c r="I33" s="229"/>
      <c r="J33" s="175" t="s">
        <v>47</v>
      </c>
      <c r="K33" s="176">
        <f>4.5-1-1</f>
        <v>2.5</v>
      </c>
      <c r="L33" s="114">
        <f>5.5-1-1</f>
        <v>3.5</v>
      </c>
      <c r="M33" s="115">
        <f>(L33+K33)/2</f>
        <v>3</v>
      </c>
      <c r="N33" s="175" t="s">
        <v>55</v>
      </c>
      <c r="O33" s="176">
        <f>7+1</f>
        <v>8</v>
      </c>
      <c r="P33" s="114">
        <f>7+1</f>
        <v>8</v>
      </c>
      <c r="Q33" s="115">
        <f>(P33+O33)/2</f>
        <v>8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>
      <c r="A34" s="153" t="s">
        <v>224</v>
      </c>
      <c r="B34" s="49">
        <v>6.5</v>
      </c>
      <c r="C34" s="53">
        <v>6.5</v>
      </c>
      <c r="D34" s="116">
        <f>(C34+B34)/2</f>
        <v>6.5</v>
      </c>
      <c r="E34" s="177" t="s">
        <v>280</v>
      </c>
      <c r="F34" s="18">
        <f>4-0.5</f>
        <v>3.5</v>
      </c>
      <c r="G34" s="19">
        <f>4.5-0.5</f>
        <v>4</v>
      </c>
      <c r="H34" s="116">
        <f>(G34+F34)/2</f>
        <v>3.75</v>
      </c>
      <c r="I34" s="229"/>
      <c r="J34" s="177" t="s">
        <v>37</v>
      </c>
      <c r="K34" s="368">
        <f>7.5+3</f>
        <v>10.5</v>
      </c>
      <c r="L34" s="19">
        <f>7+3</f>
        <v>10</v>
      </c>
      <c r="M34" s="116">
        <f>(L34+K34)/2</f>
        <v>10.25</v>
      </c>
      <c r="N34" s="177" t="s">
        <v>256</v>
      </c>
      <c r="O34" s="178">
        <f>5-0.5</f>
        <v>4.5</v>
      </c>
      <c r="P34" s="19">
        <f>6-0.5</f>
        <v>5.5</v>
      </c>
      <c r="Q34" s="116">
        <f>(P34+O34)/2</f>
        <v>5</v>
      </c>
      <c r="R34" s="22"/>
      <c r="S34" s="22"/>
      <c r="T34" s="22"/>
      <c r="U34" s="22"/>
      <c r="V34" s="22"/>
      <c r="W34" s="971"/>
      <c r="X34" s="97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2.75">
      <c r="A35" s="153" t="s">
        <v>223</v>
      </c>
      <c r="B35" s="49">
        <v>6</v>
      </c>
      <c r="C35" s="53">
        <v>6</v>
      </c>
      <c r="D35" s="116">
        <f aca="true" t="shared" si="8" ref="D35:D42">(C35+B35)/2</f>
        <v>6</v>
      </c>
      <c r="E35" s="177" t="s">
        <v>171</v>
      </c>
      <c r="F35" s="18">
        <v>5.5</v>
      </c>
      <c r="G35" s="19">
        <v>5.5</v>
      </c>
      <c r="H35" s="116">
        <f aca="true" t="shared" si="9" ref="H35:H41">(G35+F35)/2</f>
        <v>5.5</v>
      </c>
      <c r="I35" s="229"/>
      <c r="J35" s="177" t="s">
        <v>38</v>
      </c>
      <c r="K35" s="178">
        <v>7</v>
      </c>
      <c r="L35" s="19">
        <v>5.5</v>
      </c>
      <c r="M35" s="116">
        <f aca="true" t="shared" si="10" ref="M35:M42">(L35+K35)/2</f>
        <v>6.25</v>
      </c>
      <c r="N35" s="177" t="s">
        <v>67</v>
      </c>
      <c r="O35" s="178" t="s">
        <v>293</v>
      </c>
      <c r="P35" s="19" t="s">
        <v>293</v>
      </c>
      <c r="Q35" s="116" t="s">
        <v>293</v>
      </c>
      <c r="R35" s="22"/>
      <c r="S35" s="22"/>
      <c r="T35" s="22"/>
      <c r="U35" s="22"/>
      <c r="V35" s="22"/>
      <c r="W35" s="14"/>
      <c r="X35" s="85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>
      <c r="A36" s="153" t="s">
        <v>288</v>
      </c>
      <c r="B36" s="49">
        <v>6</v>
      </c>
      <c r="C36" s="53">
        <v>6</v>
      </c>
      <c r="D36" s="116">
        <f t="shared" si="8"/>
        <v>6</v>
      </c>
      <c r="E36" s="177" t="s">
        <v>281</v>
      </c>
      <c r="F36" s="18">
        <v>5.5</v>
      </c>
      <c r="G36" s="19">
        <v>6</v>
      </c>
      <c r="H36" s="116">
        <f t="shared" si="9"/>
        <v>5.75</v>
      </c>
      <c r="I36" s="229"/>
      <c r="J36" s="177" t="s">
        <v>39</v>
      </c>
      <c r="K36" s="178">
        <v>5</v>
      </c>
      <c r="L36" s="19">
        <v>5.5</v>
      </c>
      <c r="M36" s="116">
        <f t="shared" si="10"/>
        <v>5.25</v>
      </c>
      <c r="N36" s="177" t="s">
        <v>257</v>
      </c>
      <c r="O36" s="178">
        <v>6.5</v>
      </c>
      <c r="P36" s="19">
        <v>6.5</v>
      </c>
      <c r="Q36" s="116">
        <f aca="true" t="shared" si="11" ref="Q36:Q42">(P36+O36)/2</f>
        <v>6.5</v>
      </c>
      <c r="R36" s="22"/>
      <c r="S36" s="22"/>
      <c r="T36" s="22"/>
      <c r="U36" s="22"/>
      <c r="V36" s="22"/>
      <c r="W36" s="17"/>
      <c r="X36" s="5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>
      <c r="A37" s="153" t="s">
        <v>221</v>
      </c>
      <c r="B37" s="49">
        <v>6</v>
      </c>
      <c r="C37" s="53">
        <v>6.5</v>
      </c>
      <c r="D37" s="116">
        <f t="shared" si="8"/>
        <v>6.25</v>
      </c>
      <c r="E37" s="177" t="s">
        <v>183</v>
      </c>
      <c r="F37" s="18">
        <f>6.5-0.5</f>
        <v>6</v>
      </c>
      <c r="G37" s="19">
        <f>7-0.5</f>
        <v>6.5</v>
      </c>
      <c r="H37" s="116">
        <f t="shared" si="9"/>
        <v>6.25</v>
      </c>
      <c r="I37" s="229"/>
      <c r="J37" s="177" t="s">
        <v>40</v>
      </c>
      <c r="K37" s="178">
        <v>6</v>
      </c>
      <c r="L37" s="19">
        <v>6.5</v>
      </c>
      <c r="M37" s="116">
        <f t="shared" si="10"/>
        <v>6.25</v>
      </c>
      <c r="N37" s="177" t="s">
        <v>59</v>
      </c>
      <c r="O37" s="178">
        <v>5</v>
      </c>
      <c r="P37" s="19">
        <v>5</v>
      </c>
      <c r="Q37" s="116">
        <f t="shared" si="11"/>
        <v>5</v>
      </c>
      <c r="R37" s="22"/>
      <c r="S37" s="22"/>
      <c r="T37" s="22"/>
      <c r="U37" s="22"/>
      <c r="V37" s="22"/>
      <c r="W37" s="17"/>
      <c r="X37" s="5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2.75">
      <c r="A38" s="153" t="s">
        <v>213</v>
      </c>
      <c r="B38" s="49">
        <f>6-0.5</f>
        <v>5.5</v>
      </c>
      <c r="C38" s="53">
        <f>6-0.5</f>
        <v>5.5</v>
      </c>
      <c r="D38" s="116">
        <f t="shared" si="8"/>
        <v>5.5</v>
      </c>
      <c r="E38" s="177" t="s">
        <v>173</v>
      </c>
      <c r="F38" s="18">
        <f>6.5+3-0.5</f>
        <v>9</v>
      </c>
      <c r="G38" s="19">
        <f>6.5+3-0.5</f>
        <v>9</v>
      </c>
      <c r="H38" s="116">
        <f t="shared" si="9"/>
        <v>9</v>
      </c>
      <c r="I38" s="229"/>
      <c r="J38" s="177" t="s">
        <v>41</v>
      </c>
      <c r="K38" s="178">
        <f>8+3+3</f>
        <v>14</v>
      </c>
      <c r="L38" s="366">
        <f>7.5+3+3</f>
        <v>13.5</v>
      </c>
      <c r="M38" s="116">
        <f t="shared" si="10"/>
        <v>13.75</v>
      </c>
      <c r="N38" s="177" t="s">
        <v>70</v>
      </c>
      <c r="O38" s="178" t="s">
        <v>227</v>
      </c>
      <c r="P38" s="19" t="s">
        <v>227</v>
      </c>
      <c r="Q38" s="116" t="s">
        <v>227</v>
      </c>
      <c r="R38" s="22"/>
      <c r="S38" s="22"/>
      <c r="T38" s="22"/>
      <c r="U38" s="22"/>
      <c r="V38" s="22"/>
      <c r="W38" s="17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53" t="s">
        <v>220</v>
      </c>
      <c r="B39" s="49">
        <v>6</v>
      </c>
      <c r="C39" s="53">
        <v>5.5</v>
      </c>
      <c r="D39" s="116">
        <f t="shared" si="8"/>
        <v>5.75</v>
      </c>
      <c r="E39" s="177" t="s">
        <v>175</v>
      </c>
      <c r="F39" s="18">
        <f>6-0.5</f>
        <v>5.5</v>
      </c>
      <c r="G39" s="19">
        <f>7-0.5</f>
        <v>6.5</v>
      </c>
      <c r="H39" s="116">
        <f t="shared" si="9"/>
        <v>6</v>
      </c>
      <c r="I39" s="229"/>
      <c r="J39" s="177" t="s">
        <v>252</v>
      </c>
      <c r="K39" s="178">
        <v>6</v>
      </c>
      <c r="L39" s="19">
        <v>6</v>
      </c>
      <c r="M39" s="116">
        <f t="shared" si="10"/>
        <v>6</v>
      </c>
      <c r="N39" s="177" t="s">
        <v>258</v>
      </c>
      <c r="O39" s="178">
        <v>6</v>
      </c>
      <c r="P39" s="19">
        <v>6</v>
      </c>
      <c r="Q39" s="116">
        <f t="shared" si="11"/>
        <v>6</v>
      </c>
      <c r="R39" s="22"/>
      <c r="S39" s="22"/>
      <c r="T39" s="22"/>
      <c r="U39" s="22"/>
      <c r="V39" s="22"/>
      <c r="W39" s="17"/>
      <c r="X39" s="5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53" t="s">
        <v>215</v>
      </c>
      <c r="B40" s="49">
        <v>5.5</v>
      </c>
      <c r="C40" s="53">
        <v>5</v>
      </c>
      <c r="D40" s="116">
        <f t="shared" si="8"/>
        <v>5.25</v>
      </c>
      <c r="E40" s="177" t="s">
        <v>176</v>
      </c>
      <c r="F40" s="18">
        <v>5</v>
      </c>
      <c r="G40" s="19">
        <v>4.5</v>
      </c>
      <c r="H40" s="116">
        <f t="shared" si="9"/>
        <v>4.75</v>
      </c>
      <c r="I40" s="229"/>
      <c r="J40" s="177" t="s">
        <v>43</v>
      </c>
      <c r="K40" s="178">
        <v>7</v>
      </c>
      <c r="L40" s="19">
        <v>6</v>
      </c>
      <c r="M40" s="116">
        <f t="shared" si="10"/>
        <v>6.5</v>
      </c>
      <c r="N40" s="177" t="s">
        <v>72</v>
      </c>
      <c r="O40" s="178">
        <v>6</v>
      </c>
      <c r="P40" s="19">
        <v>6.5</v>
      </c>
      <c r="Q40" s="116">
        <f t="shared" si="11"/>
        <v>6.25</v>
      </c>
      <c r="R40" s="22"/>
      <c r="S40" s="22"/>
      <c r="T40" s="22"/>
      <c r="U40" s="22"/>
      <c r="V40" s="22"/>
      <c r="W40" s="17"/>
      <c r="X40" s="5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>
      <c r="A41" s="153" t="s">
        <v>222</v>
      </c>
      <c r="B41" s="49">
        <v>6</v>
      </c>
      <c r="C41" s="53">
        <v>6.5</v>
      </c>
      <c r="D41" s="116">
        <f t="shared" si="8"/>
        <v>6.25</v>
      </c>
      <c r="E41" s="177" t="s">
        <v>177</v>
      </c>
      <c r="F41" s="18">
        <f>6.5+3</f>
        <v>9.5</v>
      </c>
      <c r="G41" s="19">
        <f>7+3</f>
        <v>10</v>
      </c>
      <c r="H41" s="116">
        <f t="shared" si="9"/>
        <v>9.75</v>
      </c>
      <c r="I41" s="229"/>
      <c r="J41" s="177" t="s">
        <v>44</v>
      </c>
      <c r="K41" s="368">
        <f>7.5+3+3</f>
        <v>13.5</v>
      </c>
      <c r="L41" s="366">
        <f>7.5+3+3</f>
        <v>13.5</v>
      </c>
      <c r="M41" s="116">
        <f t="shared" si="10"/>
        <v>13.5</v>
      </c>
      <c r="N41" s="177" t="s">
        <v>63</v>
      </c>
      <c r="O41" s="178">
        <f>6.5+3</f>
        <v>9.5</v>
      </c>
      <c r="P41" s="19">
        <f>6.5+3</f>
        <v>9.5</v>
      </c>
      <c r="Q41" s="116">
        <f t="shared" si="11"/>
        <v>9.5</v>
      </c>
      <c r="R41" s="22"/>
      <c r="S41" s="22"/>
      <c r="T41" s="22"/>
      <c r="U41" s="22"/>
      <c r="V41" s="22"/>
      <c r="W41" s="17"/>
      <c r="X41" s="5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2.75">
      <c r="A42" s="153" t="s">
        <v>217</v>
      </c>
      <c r="B42" s="49">
        <f>7+3</f>
        <v>10</v>
      </c>
      <c r="C42" s="53">
        <f>8+3</f>
        <v>11</v>
      </c>
      <c r="D42" s="116">
        <f t="shared" si="8"/>
        <v>10.5</v>
      </c>
      <c r="E42" s="177" t="s">
        <v>178</v>
      </c>
      <c r="F42" s="18" t="s">
        <v>227</v>
      </c>
      <c r="G42" s="19" t="s">
        <v>227</v>
      </c>
      <c r="H42" s="116" t="s">
        <v>227</v>
      </c>
      <c r="I42" s="229"/>
      <c r="J42" s="177" t="s">
        <v>45</v>
      </c>
      <c r="K42" s="178">
        <f>6.5+3</f>
        <v>9.5</v>
      </c>
      <c r="L42" s="19">
        <f>6+3</f>
        <v>9</v>
      </c>
      <c r="M42" s="116">
        <f t="shared" si="10"/>
        <v>9.25</v>
      </c>
      <c r="N42" s="177" t="s">
        <v>259</v>
      </c>
      <c r="O42" s="178">
        <f>7-0.5</f>
        <v>6.5</v>
      </c>
      <c r="P42" s="19">
        <f>6.5-0.5</f>
        <v>6</v>
      </c>
      <c r="Q42" s="116">
        <f t="shared" si="11"/>
        <v>6.25</v>
      </c>
      <c r="R42" s="22"/>
      <c r="S42" s="22"/>
      <c r="T42" s="22"/>
      <c r="U42" s="22"/>
      <c r="V42" s="22"/>
      <c r="W42" s="17"/>
      <c r="X42" s="54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3.5" thickBot="1">
      <c r="A43" s="154" t="s">
        <v>216</v>
      </c>
      <c r="B43" s="155" t="s">
        <v>227</v>
      </c>
      <c r="C43" s="96" t="s">
        <v>227</v>
      </c>
      <c r="D43" s="117" t="s">
        <v>227</v>
      </c>
      <c r="E43" s="179" t="s">
        <v>179</v>
      </c>
      <c r="F43" s="87" t="s">
        <v>227</v>
      </c>
      <c r="G43" s="65" t="s">
        <v>227</v>
      </c>
      <c r="H43" s="117" t="s">
        <v>227</v>
      </c>
      <c r="I43" s="229"/>
      <c r="J43" s="179" t="s">
        <v>46</v>
      </c>
      <c r="K43" s="180">
        <f>8+3+3</f>
        <v>14</v>
      </c>
      <c r="L43" s="365">
        <f>8.5+3+3</f>
        <v>14.5</v>
      </c>
      <c r="M43" s="117">
        <f>(L43+K43)/2</f>
        <v>14.25</v>
      </c>
      <c r="N43" s="179" t="s">
        <v>65</v>
      </c>
      <c r="O43" s="180">
        <f>7+3</f>
        <v>10</v>
      </c>
      <c r="P43" s="65">
        <f>7+3</f>
        <v>10</v>
      </c>
      <c r="Q43" s="117">
        <f>(P43+O43)/2</f>
        <v>10</v>
      </c>
      <c r="R43" s="22"/>
      <c r="S43" s="22"/>
      <c r="T43" s="22"/>
      <c r="U43" s="22"/>
      <c r="V43" s="22"/>
      <c r="W43" s="17"/>
      <c r="X43" s="5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3.5" thickBot="1">
      <c r="A44" s="30"/>
      <c r="B44" s="4"/>
      <c r="C44" s="4"/>
      <c r="D44" s="52"/>
      <c r="E44" s="181"/>
      <c r="F44" s="118"/>
      <c r="G44" s="118"/>
      <c r="H44" s="52"/>
      <c r="I44" s="229"/>
      <c r="J44" s="181"/>
      <c r="K44" s="118"/>
      <c r="L44" s="118"/>
      <c r="M44" s="52"/>
      <c r="N44" s="46"/>
      <c r="O44" s="128"/>
      <c r="P44" s="128"/>
      <c r="Q44" s="52"/>
      <c r="R44" s="22"/>
      <c r="S44" s="22"/>
      <c r="T44" s="22"/>
      <c r="U44" s="22"/>
      <c r="V44" s="22"/>
      <c r="W44" s="17"/>
      <c r="X44" s="54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>
      <c r="A45" s="156" t="s">
        <v>289</v>
      </c>
      <c r="B45" s="157" t="s">
        <v>226</v>
      </c>
      <c r="C45" s="158" t="s">
        <v>226</v>
      </c>
      <c r="D45" s="121" t="s">
        <v>226</v>
      </c>
      <c r="E45" s="182" t="s">
        <v>180</v>
      </c>
      <c r="F45" s="119">
        <f>5.5-1</f>
        <v>4.5</v>
      </c>
      <c r="G45" s="120">
        <f>6-1</f>
        <v>5</v>
      </c>
      <c r="H45" s="121">
        <f aca="true" t="shared" si="12" ref="H45:H52">(G45+F45)/2</f>
        <v>4.75</v>
      </c>
      <c r="I45" s="229"/>
      <c r="J45" s="182" t="s">
        <v>253</v>
      </c>
      <c r="K45" s="183" t="s">
        <v>226</v>
      </c>
      <c r="L45" s="120" t="s">
        <v>226</v>
      </c>
      <c r="M45" s="121" t="s">
        <v>226</v>
      </c>
      <c r="N45" s="182" t="s">
        <v>260</v>
      </c>
      <c r="O45" s="183">
        <f>6.5+1</f>
        <v>7.5</v>
      </c>
      <c r="P45" s="120">
        <f>6.5+1</f>
        <v>7.5</v>
      </c>
      <c r="Q45" s="121">
        <f aca="true" t="shared" si="13" ref="Q45:Q52">(P45+O45)/2</f>
        <v>7.5</v>
      </c>
      <c r="R45" s="22"/>
      <c r="S45" s="22"/>
      <c r="T45" s="22"/>
      <c r="U45" s="22"/>
      <c r="V45" s="22"/>
      <c r="W45" s="17"/>
      <c r="X45" s="54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2.75">
      <c r="A46" s="248" t="s">
        <v>219</v>
      </c>
      <c r="B46" s="3" t="s">
        <v>228</v>
      </c>
      <c r="C46" s="48" t="s">
        <v>228</v>
      </c>
      <c r="D46" s="122" t="s">
        <v>228</v>
      </c>
      <c r="E46" s="177" t="s">
        <v>205</v>
      </c>
      <c r="F46" s="18">
        <v>6</v>
      </c>
      <c r="G46" s="19">
        <v>6.5</v>
      </c>
      <c r="H46" s="116">
        <f t="shared" si="12"/>
        <v>6.25</v>
      </c>
      <c r="I46" s="229"/>
      <c r="J46" s="184" t="s">
        <v>48</v>
      </c>
      <c r="K46" s="185">
        <v>5.5</v>
      </c>
      <c r="L46" s="52">
        <v>5</v>
      </c>
      <c r="M46" s="122">
        <f aca="true" t="shared" si="14" ref="M46:M52">(L46+K46)/2</f>
        <v>5.25</v>
      </c>
      <c r="N46" s="177" t="s">
        <v>58</v>
      </c>
      <c r="O46" s="178">
        <f>5-0.5</f>
        <v>4.5</v>
      </c>
      <c r="P46" s="19">
        <f>5-0.5</f>
        <v>4.5</v>
      </c>
      <c r="Q46" s="116">
        <f t="shared" si="13"/>
        <v>4.5</v>
      </c>
      <c r="R46" s="22"/>
      <c r="S46" s="22"/>
      <c r="T46" s="22"/>
      <c r="U46" s="22"/>
      <c r="V46" s="22"/>
      <c r="W46" s="17"/>
      <c r="X46" s="5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>
      <c r="A47" s="248" t="s">
        <v>212</v>
      </c>
      <c r="B47" s="3" t="s">
        <v>226</v>
      </c>
      <c r="C47" s="48" t="s">
        <v>226</v>
      </c>
      <c r="D47" s="122" t="s">
        <v>226</v>
      </c>
      <c r="E47" s="177" t="s">
        <v>182</v>
      </c>
      <c r="F47" s="18">
        <v>4</v>
      </c>
      <c r="G47" s="19">
        <v>5</v>
      </c>
      <c r="H47" s="116">
        <f t="shared" si="12"/>
        <v>4.5</v>
      </c>
      <c r="I47" s="229"/>
      <c r="J47" s="184" t="s">
        <v>49</v>
      </c>
      <c r="K47" s="185">
        <v>5.5</v>
      </c>
      <c r="L47" s="52">
        <v>6</v>
      </c>
      <c r="M47" s="122">
        <f t="shared" si="14"/>
        <v>5.75</v>
      </c>
      <c r="N47" s="184" t="s">
        <v>261</v>
      </c>
      <c r="O47" s="185">
        <v>5.5</v>
      </c>
      <c r="P47" s="52">
        <v>6</v>
      </c>
      <c r="Q47" s="122">
        <f t="shared" si="13"/>
        <v>5.75</v>
      </c>
      <c r="R47" s="22"/>
      <c r="S47" s="22"/>
      <c r="T47" s="22"/>
      <c r="U47" s="22"/>
      <c r="V47" s="22"/>
      <c r="W47" s="40"/>
      <c r="X47" s="54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>
      <c r="A48" s="153" t="s">
        <v>210</v>
      </c>
      <c r="B48" s="49">
        <v>5</v>
      </c>
      <c r="C48" s="26">
        <v>5</v>
      </c>
      <c r="D48" s="116">
        <f>(C48+B48)/2</f>
        <v>5</v>
      </c>
      <c r="E48" s="184" t="s">
        <v>282</v>
      </c>
      <c r="F48" s="51">
        <f>7+3-0.5</f>
        <v>9.5</v>
      </c>
      <c r="G48" s="52">
        <f>6.5+3-0.5</f>
        <v>9</v>
      </c>
      <c r="H48" s="122">
        <f t="shared" si="12"/>
        <v>9.25</v>
      </c>
      <c r="I48" s="229"/>
      <c r="J48" s="184" t="s">
        <v>254</v>
      </c>
      <c r="K48" s="185">
        <f>6-0.5</f>
        <v>5.5</v>
      </c>
      <c r="L48" s="52">
        <f>6-0.5</f>
        <v>5.5</v>
      </c>
      <c r="M48" s="122">
        <f t="shared" si="14"/>
        <v>5.5</v>
      </c>
      <c r="N48" s="177" t="s">
        <v>62</v>
      </c>
      <c r="O48" s="178">
        <f>7+3-0.5</f>
        <v>9.5</v>
      </c>
      <c r="P48" s="19">
        <f>7.5+3-0.5</f>
        <v>10</v>
      </c>
      <c r="Q48" s="116">
        <f t="shared" si="13"/>
        <v>9.75</v>
      </c>
      <c r="R48" s="22"/>
      <c r="S48" s="22"/>
      <c r="T48" s="22"/>
      <c r="U48" s="22"/>
      <c r="V48" s="22"/>
      <c r="W48" s="17"/>
      <c r="X48" s="54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2.75">
      <c r="A49" s="248" t="s">
        <v>290</v>
      </c>
      <c r="B49" s="57">
        <v>5.5</v>
      </c>
      <c r="C49" s="24">
        <v>6</v>
      </c>
      <c r="D49" s="122">
        <f>(C49+B49)/2</f>
        <v>5.75</v>
      </c>
      <c r="E49" s="184" t="s">
        <v>174</v>
      </c>
      <c r="F49" s="51" t="s">
        <v>228</v>
      </c>
      <c r="G49" s="52" t="s">
        <v>228</v>
      </c>
      <c r="H49" s="122" t="s">
        <v>228</v>
      </c>
      <c r="I49" s="229"/>
      <c r="J49" s="184" t="s">
        <v>255</v>
      </c>
      <c r="K49" s="185">
        <v>5.5</v>
      </c>
      <c r="L49" s="52">
        <v>5</v>
      </c>
      <c r="M49" s="122">
        <f t="shared" si="14"/>
        <v>5.25</v>
      </c>
      <c r="N49" s="184" t="s">
        <v>69</v>
      </c>
      <c r="O49" s="185">
        <v>6</v>
      </c>
      <c r="P49" s="52">
        <v>6.5</v>
      </c>
      <c r="Q49" s="122">
        <f t="shared" si="13"/>
        <v>6.25</v>
      </c>
      <c r="R49" s="22"/>
      <c r="S49" s="22"/>
      <c r="T49" s="22"/>
      <c r="U49" s="22"/>
      <c r="V49" s="22"/>
      <c r="W49" s="17"/>
      <c r="X49" s="54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2.75">
      <c r="A50" s="248" t="s">
        <v>291</v>
      </c>
      <c r="B50" s="57">
        <v>5</v>
      </c>
      <c r="C50" s="24">
        <v>6</v>
      </c>
      <c r="D50" s="122">
        <f>(C50+B50)/2</f>
        <v>5.5</v>
      </c>
      <c r="E50" s="184" t="s">
        <v>292</v>
      </c>
      <c r="F50" s="51" t="s">
        <v>226</v>
      </c>
      <c r="G50" s="52" t="s">
        <v>226</v>
      </c>
      <c r="H50" s="122" t="s">
        <v>226</v>
      </c>
      <c r="I50" s="229"/>
      <c r="J50" s="184" t="s">
        <v>51</v>
      </c>
      <c r="K50" s="185">
        <v>6.5</v>
      </c>
      <c r="L50" s="52">
        <v>6</v>
      </c>
      <c r="M50" s="122">
        <f t="shared" si="14"/>
        <v>6.25</v>
      </c>
      <c r="N50" s="184" t="s">
        <v>64</v>
      </c>
      <c r="O50" s="185">
        <v>5</v>
      </c>
      <c r="P50" s="52">
        <v>4.5</v>
      </c>
      <c r="Q50" s="122">
        <f t="shared" si="13"/>
        <v>4.75</v>
      </c>
      <c r="R50" s="22"/>
      <c r="S50" s="22"/>
      <c r="T50" s="22"/>
      <c r="U50" s="22"/>
      <c r="V50" s="22"/>
      <c r="W50" s="17"/>
      <c r="X50" s="54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3.5" thickBot="1">
      <c r="A51" s="159" t="s">
        <v>211</v>
      </c>
      <c r="B51" s="3">
        <v>6</v>
      </c>
      <c r="C51" s="48">
        <v>6.5</v>
      </c>
      <c r="D51" s="122">
        <f>(C51+B51)/2</f>
        <v>6.25</v>
      </c>
      <c r="E51" s="186" t="s">
        <v>170</v>
      </c>
      <c r="F51" s="123">
        <v>6.5</v>
      </c>
      <c r="G51" s="124">
        <v>6</v>
      </c>
      <c r="H51" s="122">
        <f t="shared" si="12"/>
        <v>6.25</v>
      </c>
      <c r="I51" s="229"/>
      <c r="J51" s="186" t="s">
        <v>52</v>
      </c>
      <c r="K51" s="187">
        <f>5-0.5</f>
        <v>4.5</v>
      </c>
      <c r="L51" s="124">
        <f>5.5-0.5</f>
        <v>5</v>
      </c>
      <c r="M51" s="122">
        <f t="shared" si="14"/>
        <v>4.75</v>
      </c>
      <c r="N51" s="186" t="s">
        <v>71</v>
      </c>
      <c r="O51" s="187">
        <v>5.5</v>
      </c>
      <c r="P51" s="124">
        <v>6</v>
      </c>
      <c r="Q51" s="122">
        <f t="shared" si="13"/>
        <v>5.75</v>
      </c>
      <c r="R51" s="22"/>
      <c r="S51" s="22"/>
      <c r="T51" s="22"/>
      <c r="U51" s="22"/>
      <c r="V51" s="22"/>
      <c r="W51" s="17"/>
      <c r="X51" s="54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3.5" thickBot="1">
      <c r="A52" s="160" t="s">
        <v>225</v>
      </c>
      <c r="B52" s="161">
        <v>0</v>
      </c>
      <c r="C52" s="162">
        <v>0</v>
      </c>
      <c r="D52" s="125">
        <f>(C52+B52)/2</f>
        <v>0</v>
      </c>
      <c r="E52" s="179" t="s">
        <v>283</v>
      </c>
      <c r="F52" s="87">
        <v>1</v>
      </c>
      <c r="G52" s="65">
        <v>1</v>
      </c>
      <c r="H52" s="362">
        <f t="shared" si="12"/>
        <v>1</v>
      </c>
      <c r="I52" s="229"/>
      <c r="J52" s="179" t="s">
        <v>54</v>
      </c>
      <c r="K52" s="180">
        <v>-0.5</v>
      </c>
      <c r="L52" s="65">
        <v>-1.5</v>
      </c>
      <c r="M52" s="125">
        <f t="shared" si="14"/>
        <v>-1</v>
      </c>
      <c r="N52" s="179" t="s">
        <v>73</v>
      </c>
      <c r="O52" s="180">
        <v>0.5</v>
      </c>
      <c r="P52" s="65">
        <v>1</v>
      </c>
      <c r="Q52" s="125">
        <f t="shared" si="13"/>
        <v>0.75</v>
      </c>
      <c r="R52" s="22"/>
      <c r="S52" s="22"/>
      <c r="T52" s="22"/>
      <c r="U52" s="22"/>
      <c r="V52" s="22"/>
      <c r="W52" s="17"/>
      <c r="X52" s="40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>
      <c r="A53" s="46"/>
      <c r="B53" s="128"/>
      <c r="C53" s="128"/>
      <c r="D53" s="276"/>
      <c r="E53" s="46"/>
      <c r="F53" s="128"/>
      <c r="G53" s="128"/>
      <c r="H53" s="131"/>
      <c r="I53" s="229"/>
      <c r="J53" s="46"/>
      <c r="K53" s="128"/>
      <c r="L53" s="128"/>
      <c r="M53" s="131"/>
      <c r="N53" s="46"/>
      <c r="O53" s="128"/>
      <c r="P53" s="128"/>
      <c r="Q53" s="131"/>
      <c r="R53" s="22"/>
      <c r="S53" s="22"/>
      <c r="T53" s="22"/>
      <c r="U53" s="22"/>
      <c r="V53" s="22"/>
      <c r="W53" s="17"/>
      <c r="X53" s="4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>
      <c r="A54" s="29"/>
      <c r="B54" s="373">
        <f>D32+B33+B34+B35+B36+B37+B38+B39+B40+B41+B42+B48+B52</f>
        <v>70.5</v>
      </c>
      <c r="C54" s="317">
        <f>D32+C33+C34+C35+C36+C37+C38+C39+C40+C41+C42+C48+C52</f>
        <v>72</v>
      </c>
      <c r="D54" s="374">
        <f>D32+D33+D34+D35+D36+D37+D38+D39+D40+D41+D42+D48+D52</f>
        <v>71.25</v>
      </c>
      <c r="E54" s="29"/>
      <c r="F54" s="339">
        <f>H32+F33+F34+F35+F36+F37+F38+F39+F40+F41+F46+F47+F52</f>
        <v>68.5</v>
      </c>
      <c r="G54" s="339">
        <f>H32+G33+G34+G35+G36+G37+G38+G39+G40+G41+G46+G47+G52</f>
        <v>72.5</v>
      </c>
      <c r="H54" s="555">
        <f>H32+H33+H34+H35+H36+H37+H38+H39+H40+H41+H46+H47+H52</f>
        <v>70.5</v>
      </c>
      <c r="I54" s="229"/>
      <c r="J54" s="29"/>
      <c r="K54" s="372">
        <f>M32+K33+K34+K35+K36+K37+K38+K39+K40+K41+K42+K43+K52</f>
        <v>96.5</v>
      </c>
      <c r="L54" s="319">
        <f>M32+L33+L34+L35+L36+L37+L38+L39+L40+L41+L42+L43+L52</f>
        <v>94</v>
      </c>
      <c r="M54" s="286">
        <f>M32+M33+M34+M35+M36+M37+M38+M39+M40+M41+M42+M43+M52</f>
        <v>95.25</v>
      </c>
      <c r="N54" s="29"/>
      <c r="O54" s="315">
        <f>Q32+O33+O34+O46+O36+O37+O48+O39+O40+O41+O42+O43+O52</f>
        <v>76.5</v>
      </c>
      <c r="P54" s="315">
        <f>Q32+P33+P34+P46+P36+P37+P48+P39+P40+P41+P42+P43+P52</f>
        <v>78.5</v>
      </c>
      <c r="Q54" s="316">
        <f>Q32+Q33+Q34+Q46+Q36+Q37+Q48+Q39+Q40+Q41+Q42+Q43+Q52</f>
        <v>77.5</v>
      </c>
      <c r="R54" s="22"/>
      <c r="S54" s="22"/>
      <c r="T54" s="22"/>
      <c r="U54" s="22"/>
      <c r="V54" s="22"/>
      <c r="W54" s="17"/>
      <c r="X54" s="86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3.5" thickBot="1">
      <c r="A55" s="29"/>
      <c r="B55" s="14"/>
      <c r="C55" s="14"/>
      <c r="D55" s="76"/>
      <c r="E55" s="188"/>
      <c r="F55" s="126"/>
      <c r="G55" s="126"/>
      <c r="H55" s="76"/>
      <c r="I55" s="229"/>
      <c r="J55" s="188"/>
      <c r="K55" s="126"/>
      <c r="L55" s="126"/>
      <c r="M55" s="76"/>
      <c r="N55" s="188"/>
      <c r="O55" s="126"/>
      <c r="P55" s="126"/>
      <c r="Q55" s="76"/>
      <c r="R55" s="22"/>
      <c r="S55" s="22"/>
      <c r="T55" s="22"/>
      <c r="U55" s="22"/>
      <c r="V55" s="22"/>
      <c r="W55" s="17"/>
      <c r="X55" s="4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8.75" thickBot="1">
      <c r="A56" s="292"/>
      <c r="B56" s="293"/>
      <c r="C56" s="293"/>
      <c r="D56" s="163">
        <v>2</v>
      </c>
      <c r="E56" s="294"/>
      <c r="F56" s="295"/>
      <c r="G56" s="295"/>
      <c r="H56" s="172">
        <v>1</v>
      </c>
      <c r="I56" s="312"/>
      <c r="J56" s="296"/>
      <c r="K56" s="297"/>
      <c r="L56" s="297"/>
      <c r="M56" s="189">
        <v>6</v>
      </c>
      <c r="N56" s="300"/>
      <c r="O56" s="301"/>
      <c r="P56" s="301"/>
      <c r="Q56" s="215">
        <v>3</v>
      </c>
      <c r="R56" s="22"/>
      <c r="S56" s="22"/>
      <c r="T56" s="22"/>
      <c r="U56" s="22"/>
      <c r="V56" s="22"/>
      <c r="W56" s="17"/>
      <c r="X56" s="4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6" customHeight="1" thickBot="1">
      <c r="A57" s="22"/>
      <c r="B57" s="22"/>
      <c r="C57" s="22"/>
      <c r="D57" s="22"/>
      <c r="E57" s="233"/>
      <c r="F57" s="234"/>
      <c r="G57" s="234"/>
      <c r="H57" s="234"/>
      <c r="I57" s="229"/>
      <c r="J57" s="234"/>
      <c r="K57" s="234"/>
      <c r="L57" s="234"/>
      <c r="M57" s="23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thickBot="1">
      <c r="A58" s="22"/>
      <c r="B58" s="22"/>
      <c r="C58" s="22"/>
      <c r="D58" s="22"/>
      <c r="E58" s="932" t="s">
        <v>612</v>
      </c>
      <c r="F58" s="933"/>
      <c r="G58" s="933"/>
      <c r="H58" s="933"/>
      <c r="I58" s="933"/>
      <c r="J58" s="933"/>
      <c r="K58" s="933"/>
      <c r="L58" s="933"/>
      <c r="M58" s="93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3.5" thickBot="1">
      <c r="A59" s="22"/>
      <c r="B59" s="22"/>
      <c r="C59" s="22"/>
      <c r="D59" s="22"/>
      <c r="E59" s="950" t="s">
        <v>30</v>
      </c>
      <c r="F59" s="950"/>
      <c r="G59" s="950"/>
      <c r="H59" s="897"/>
      <c r="I59" s="216"/>
      <c r="J59" s="963" t="s">
        <v>28</v>
      </c>
      <c r="K59" s="964"/>
      <c r="L59" s="964"/>
      <c r="M59" s="965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3.5" thickBot="1">
      <c r="A60" s="22"/>
      <c r="B60" s="22"/>
      <c r="C60" s="22"/>
      <c r="D60" s="22"/>
      <c r="E60" s="166" t="s">
        <v>3</v>
      </c>
      <c r="F60" s="166" t="s">
        <v>20</v>
      </c>
      <c r="G60" s="167" t="s">
        <v>21</v>
      </c>
      <c r="H60" s="164">
        <v>2</v>
      </c>
      <c r="I60" s="4"/>
      <c r="J60" s="137" t="s">
        <v>3</v>
      </c>
      <c r="K60" s="137" t="s">
        <v>20</v>
      </c>
      <c r="L60" s="137" t="s">
        <v>21</v>
      </c>
      <c r="M60" s="136"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>
      <c r="A61" s="22"/>
      <c r="B61" s="22"/>
      <c r="C61" s="22"/>
      <c r="D61" s="22"/>
      <c r="E61" s="175" t="s">
        <v>111</v>
      </c>
      <c r="F61" s="266">
        <f>6.5-1</f>
        <v>5.5</v>
      </c>
      <c r="G61" s="152">
        <f>6-1</f>
        <v>5</v>
      </c>
      <c r="H61" s="115">
        <f>(G61+F61)/2</f>
        <v>5.25</v>
      </c>
      <c r="I61" s="4"/>
      <c r="J61" s="236" t="s">
        <v>130</v>
      </c>
      <c r="K61" s="257">
        <f>5-1-1-1</f>
        <v>2</v>
      </c>
      <c r="L61" s="152">
        <f>4.5-1-1-1</f>
        <v>1.5</v>
      </c>
      <c r="M61" s="115">
        <f>(L61+K61)/2</f>
        <v>1.75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>
      <c r="A62" s="22"/>
      <c r="B62" s="22"/>
      <c r="C62" s="22"/>
      <c r="D62" s="22"/>
      <c r="E62" s="177" t="s">
        <v>95</v>
      </c>
      <c r="F62" s="267">
        <f>5-0.5</f>
        <v>4.5</v>
      </c>
      <c r="G62" s="53">
        <f>5.5-0.5</f>
        <v>5</v>
      </c>
      <c r="H62" s="116">
        <f>(G62+F62)/2</f>
        <v>4.75</v>
      </c>
      <c r="I62" s="4"/>
      <c r="J62" s="237" t="s">
        <v>132</v>
      </c>
      <c r="K62" s="258">
        <v>5.5</v>
      </c>
      <c r="L62" s="53">
        <v>5.5</v>
      </c>
      <c r="M62" s="116">
        <f aca="true" t="shared" si="15" ref="M62:M70">(L62+K62)/2</f>
        <v>5.5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>
      <c r="A63" s="22"/>
      <c r="B63" s="22"/>
      <c r="C63" s="22"/>
      <c r="D63" s="22"/>
      <c r="E63" s="177" t="s">
        <v>109</v>
      </c>
      <c r="F63" s="267">
        <v>5</v>
      </c>
      <c r="G63" s="53">
        <v>5</v>
      </c>
      <c r="H63" s="116">
        <f aca="true" t="shared" si="16" ref="H63:H68">(G63+F63)/2</f>
        <v>5</v>
      </c>
      <c r="I63" s="4"/>
      <c r="J63" s="237" t="s">
        <v>133</v>
      </c>
      <c r="K63" s="258">
        <v>6</v>
      </c>
      <c r="L63" s="53">
        <v>6</v>
      </c>
      <c r="M63" s="116">
        <f t="shared" si="15"/>
        <v>6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>
      <c r="A64" s="22"/>
      <c r="B64" s="22"/>
      <c r="C64" s="22"/>
      <c r="D64" s="22"/>
      <c r="E64" s="177" t="s">
        <v>274</v>
      </c>
      <c r="F64" s="267">
        <f>5.5-0.5</f>
        <v>5</v>
      </c>
      <c r="G64" s="53">
        <f>6-0.5</f>
        <v>5.5</v>
      </c>
      <c r="H64" s="116">
        <f t="shared" si="16"/>
        <v>5.25</v>
      </c>
      <c r="I64" s="4"/>
      <c r="J64" s="237" t="s">
        <v>265</v>
      </c>
      <c r="K64" s="258">
        <v>5.5</v>
      </c>
      <c r="L64" s="53">
        <v>5</v>
      </c>
      <c r="M64" s="116">
        <f t="shared" si="15"/>
        <v>5.25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>
      <c r="A65" s="22"/>
      <c r="B65" s="22"/>
      <c r="C65" s="22"/>
      <c r="D65" s="22"/>
      <c r="E65" s="177" t="s">
        <v>106</v>
      </c>
      <c r="F65" s="267">
        <f>7.5+3</f>
        <v>10.5</v>
      </c>
      <c r="G65" s="53">
        <f>8+3</f>
        <v>11</v>
      </c>
      <c r="H65" s="116">
        <f t="shared" si="16"/>
        <v>10.75</v>
      </c>
      <c r="I65" s="4"/>
      <c r="J65" s="237" t="s">
        <v>134</v>
      </c>
      <c r="K65" s="258">
        <v>5.5</v>
      </c>
      <c r="L65" s="53">
        <v>6</v>
      </c>
      <c r="M65" s="116">
        <f t="shared" si="15"/>
        <v>5.75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>
      <c r="A66" s="22"/>
      <c r="B66" s="22"/>
      <c r="C66" s="22"/>
      <c r="D66" s="22"/>
      <c r="E66" s="177" t="s">
        <v>97</v>
      </c>
      <c r="F66" s="267">
        <f>6.5-0.5</f>
        <v>6</v>
      </c>
      <c r="G66" s="53">
        <f>7-0.5</f>
        <v>6.5</v>
      </c>
      <c r="H66" s="116">
        <f t="shared" si="16"/>
        <v>6.25</v>
      </c>
      <c r="I66" s="4"/>
      <c r="J66" s="237" t="s">
        <v>136</v>
      </c>
      <c r="K66" s="258">
        <v>6</v>
      </c>
      <c r="L66" s="53">
        <v>6.5</v>
      </c>
      <c r="M66" s="116">
        <f t="shared" si="15"/>
        <v>6.25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>
      <c r="A67" s="22"/>
      <c r="B67" s="22"/>
      <c r="C67" s="22"/>
      <c r="D67" s="22"/>
      <c r="E67" s="177" t="s">
        <v>98</v>
      </c>
      <c r="F67" s="267">
        <v>5</v>
      </c>
      <c r="G67" s="53">
        <v>6</v>
      </c>
      <c r="H67" s="116">
        <f t="shared" si="16"/>
        <v>5.5</v>
      </c>
      <c r="I67" s="4"/>
      <c r="J67" s="237" t="s">
        <v>135</v>
      </c>
      <c r="K67" s="258">
        <v>6</v>
      </c>
      <c r="L67" s="53">
        <v>5.5</v>
      </c>
      <c r="M67" s="116">
        <f t="shared" si="15"/>
        <v>5.75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>
      <c r="A68" s="22"/>
      <c r="B68" s="22"/>
      <c r="C68" s="22"/>
      <c r="D68" s="22"/>
      <c r="E68" s="177" t="s">
        <v>275</v>
      </c>
      <c r="F68" s="267">
        <f>7+3-0.5</f>
        <v>9.5</v>
      </c>
      <c r="G68" s="53">
        <f>7+3-0.5</f>
        <v>9.5</v>
      </c>
      <c r="H68" s="116">
        <f t="shared" si="16"/>
        <v>9.5</v>
      </c>
      <c r="I68" s="4"/>
      <c r="J68" s="237" t="s">
        <v>137</v>
      </c>
      <c r="K68" s="258">
        <f>6.5-0.5</f>
        <v>6</v>
      </c>
      <c r="L68" s="53">
        <f>6.5-0.5</f>
        <v>6</v>
      </c>
      <c r="M68" s="116">
        <f t="shared" si="15"/>
        <v>6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>
      <c r="A69" s="22"/>
      <c r="B69" s="22"/>
      <c r="C69" s="22"/>
      <c r="D69" s="22"/>
      <c r="E69" s="177" t="s">
        <v>100</v>
      </c>
      <c r="F69" s="267" t="s">
        <v>227</v>
      </c>
      <c r="G69" s="53" t="s">
        <v>227</v>
      </c>
      <c r="H69" s="116" t="s">
        <v>227</v>
      </c>
      <c r="I69" s="4"/>
      <c r="J69" s="237" t="s">
        <v>139</v>
      </c>
      <c r="K69" s="258">
        <v>5</v>
      </c>
      <c r="L69" s="53">
        <v>5</v>
      </c>
      <c r="M69" s="116">
        <f t="shared" si="15"/>
        <v>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>
      <c r="A70" s="22"/>
      <c r="B70" s="22"/>
      <c r="C70" s="22"/>
      <c r="D70" s="22"/>
      <c r="E70" s="177" t="s">
        <v>276</v>
      </c>
      <c r="F70" s="267" t="s">
        <v>293</v>
      </c>
      <c r="G70" s="53" t="s">
        <v>293</v>
      </c>
      <c r="H70" s="116" t="s">
        <v>293</v>
      </c>
      <c r="I70" s="4"/>
      <c r="J70" s="237" t="s">
        <v>266</v>
      </c>
      <c r="K70" s="258">
        <v>6</v>
      </c>
      <c r="L70" s="53">
        <v>6.5</v>
      </c>
      <c r="M70" s="116">
        <f t="shared" si="15"/>
        <v>6.25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3.5" thickBot="1">
      <c r="A71" s="22"/>
      <c r="B71" s="22"/>
      <c r="C71" s="22"/>
      <c r="D71" s="22"/>
      <c r="E71" s="179" t="s">
        <v>105</v>
      </c>
      <c r="F71" s="268">
        <v>5.5</v>
      </c>
      <c r="G71" s="96">
        <v>5.5</v>
      </c>
      <c r="H71" s="117">
        <f>(G71+F71)/2</f>
        <v>5.5</v>
      </c>
      <c r="I71" s="4"/>
      <c r="J71" s="238" t="s">
        <v>138</v>
      </c>
      <c r="K71" s="259" t="s">
        <v>227</v>
      </c>
      <c r="L71" s="96" t="s">
        <v>227</v>
      </c>
      <c r="M71" s="117" t="s">
        <v>227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3.5" thickBot="1">
      <c r="A72" s="22"/>
      <c r="B72" s="22"/>
      <c r="C72" s="22"/>
      <c r="D72" s="22"/>
      <c r="E72" s="181"/>
      <c r="F72" s="269"/>
      <c r="G72" s="260"/>
      <c r="H72" s="52"/>
      <c r="I72" s="4"/>
      <c r="J72" s="239"/>
      <c r="K72" s="260"/>
      <c r="L72" s="95"/>
      <c r="M72" s="5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>
      <c r="A73" s="22"/>
      <c r="B73" s="22"/>
      <c r="C73" s="22"/>
      <c r="D73" s="22"/>
      <c r="E73" s="182" t="s">
        <v>103</v>
      </c>
      <c r="F73" s="270">
        <f>6-1</f>
        <v>5</v>
      </c>
      <c r="G73" s="264">
        <f>6-1</f>
        <v>5</v>
      </c>
      <c r="H73" s="121">
        <f aca="true" t="shared" si="17" ref="H73:H80">(G73+F73)/2</f>
        <v>5</v>
      </c>
      <c r="I73" s="4"/>
      <c r="J73" s="240" t="s">
        <v>141</v>
      </c>
      <c r="K73" s="261">
        <f>5-1-1</f>
        <v>3</v>
      </c>
      <c r="L73" s="264">
        <f>6-1-1</f>
        <v>4</v>
      </c>
      <c r="M73" s="121">
        <f aca="true" t="shared" si="18" ref="M73:M80">(L73+K73)/2</f>
        <v>3.5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>
      <c r="A74" s="22"/>
      <c r="B74" s="22"/>
      <c r="C74" s="22"/>
      <c r="D74" s="22"/>
      <c r="E74" s="184" t="s">
        <v>277</v>
      </c>
      <c r="F74" s="271" t="s">
        <v>226</v>
      </c>
      <c r="G74" s="59" t="s">
        <v>226</v>
      </c>
      <c r="H74" s="122" t="s">
        <v>226</v>
      </c>
      <c r="I74" s="4"/>
      <c r="J74" s="237" t="s">
        <v>267</v>
      </c>
      <c r="K74" s="258">
        <f>6.5-0.5</f>
        <v>6</v>
      </c>
      <c r="L74" s="53">
        <f>6-0.5</f>
        <v>5.5</v>
      </c>
      <c r="M74" s="116">
        <f t="shared" si="18"/>
        <v>5.75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>
      <c r="A75" s="22"/>
      <c r="B75" s="22"/>
      <c r="C75" s="22"/>
      <c r="D75" s="22"/>
      <c r="E75" s="177" t="s">
        <v>104</v>
      </c>
      <c r="F75" s="267">
        <f>5.5-0.5</f>
        <v>5</v>
      </c>
      <c r="G75" s="53">
        <f>5-0.5</f>
        <v>4.5</v>
      </c>
      <c r="H75" s="116">
        <f t="shared" si="17"/>
        <v>4.75</v>
      </c>
      <c r="I75" s="4"/>
      <c r="J75" s="241" t="s">
        <v>140</v>
      </c>
      <c r="K75" s="262">
        <v>5</v>
      </c>
      <c r="L75" s="59">
        <v>4</v>
      </c>
      <c r="M75" s="122">
        <f t="shared" si="18"/>
        <v>4.5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>
      <c r="A76" s="22"/>
      <c r="B76" s="22"/>
      <c r="C76" s="22"/>
      <c r="D76" s="22"/>
      <c r="E76" s="177" t="s">
        <v>107</v>
      </c>
      <c r="F76" s="267">
        <f>7+3</f>
        <v>10</v>
      </c>
      <c r="G76" s="53">
        <f>7+3</f>
        <v>10</v>
      </c>
      <c r="H76" s="116">
        <f t="shared" si="17"/>
        <v>10</v>
      </c>
      <c r="I76" s="4"/>
      <c r="J76" s="241" t="s">
        <v>143</v>
      </c>
      <c r="K76" s="262" t="s">
        <v>226</v>
      </c>
      <c r="L76" s="59" t="s">
        <v>226</v>
      </c>
      <c r="M76" s="122" t="s">
        <v>226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>
      <c r="A77" s="4"/>
      <c r="B77" s="4"/>
      <c r="C77" s="4"/>
      <c r="D77" s="4"/>
      <c r="E77" s="184" t="s">
        <v>99</v>
      </c>
      <c r="F77" s="51" t="s">
        <v>228</v>
      </c>
      <c r="G77" s="59" t="s">
        <v>228</v>
      </c>
      <c r="H77" s="122" t="s">
        <v>228</v>
      </c>
      <c r="I77" s="4"/>
      <c r="J77" s="241" t="s">
        <v>144</v>
      </c>
      <c r="K77" s="262">
        <v>5.5</v>
      </c>
      <c r="L77" s="59">
        <v>6.5</v>
      </c>
      <c r="M77" s="122">
        <f t="shared" si="18"/>
        <v>6</v>
      </c>
      <c r="N77" s="4"/>
      <c r="O77" s="4"/>
      <c r="P77" s="4"/>
      <c r="Q77" s="4"/>
      <c r="R77" s="4"/>
      <c r="S77" s="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>
      <c r="A78" s="4"/>
      <c r="B78" s="4"/>
      <c r="C78" s="4"/>
      <c r="D78" s="4"/>
      <c r="E78" s="184" t="s">
        <v>93</v>
      </c>
      <c r="F78" s="51">
        <v>5.5</v>
      </c>
      <c r="G78" s="59">
        <v>5.5</v>
      </c>
      <c r="H78" s="122">
        <f t="shared" si="17"/>
        <v>5.5</v>
      </c>
      <c r="I78" s="4"/>
      <c r="J78" s="241" t="s">
        <v>145</v>
      </c>
      <c r="K78" s="262">
        <v>6</v>
      </c>
      <c r="L78" s="59">
        <v>6.5</v>
      </c>
      <c r="M78" s="122">
        <f t="shared" si="18"/>
        <v>6.25</v>
      </c>
      <c r="N78" s="4"/>
      <c r="O78" s="4"/>
      <c r="P78" s="4"/>
      <c r="Q78" s="4"/>
      <c r="R78" s="4"/>
      <c r="S78" s="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 thickBot="1">
      <c r="A79" s="209"/>
      <c r="B79" s="209"/>
      <c r="C79" s="209"/>
      <c r="D79" s="209"/>
      <c r="E79" s="186" t="s">
        <v>94</v>
      </c>
      <c r="F79" s="272">
        <v>6</v>
      </c>
      <c r="G79" s="265">
        <v>5</v>
      </c>
      <c r="H79" s="122">
        <f t="shared" si="17"/>
        <v>5.5</v>
      </c>
      <c r="I79" s="209"/>
      <c r="J79" s="242" t="s">
        <v>146</v>
      </c>
      <c r="K79" s="263">
        <f>6-0.5</f>
        <v>5.5</v>
      </c>
      <c r="L79" s="265">
        <f>5.5-0.5</f>
        <v>5</v>
      </c>
      <c r="M79" s="122">
        <f t="shared" si="18"/>
        <v>5.25</v>
      </c>
      <c r="N79" s="209"/>
      <c r="O79" s="209"/>
      <c r="P79" s="209"/>
      <c r="Q79" s="209"/>
      <c r="R79" s="4"/>
      <c r="S79" s="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3.5" thickBot="1">
      <c r="A80" s="969"/>
      <c r="B80" s="969"/>
      <c r="C80" s="969"/>
      <c r="D80" s="969"/>
      <c r="E80" s="179" t="s">
        <v>110</v>
      </c>
      <c r="F80" s="274">
        <v>-1</v>
      </c>
      <c r="G80" s="96">
        <v>-1</v>
      </c>
      <c r="H80" s="125">
        <f t="shared" si="17"/>
        <v>-1</v>
      </c>
      <c r="I80" s="108"/>
      <c r="J80" s="238" t="s">
        <v>148</v>
      </c>
      <c r="K80" s="259">
        <v>1.5</v>
      </c>
      <c r="L80" s="96">
        <v>1.5</v>
      </c>
      <c r="M80" s="125">
        <f t="shared" si="18"/>
        <v>1.5</v>
      </c>
      <c r="N80" s="959"/>
      <c r="O80" s="959"/>
      <c r="P80" s="959"/>
      <c r="Q80" s="959"/>
      <c r="R80" s="4"/>
      <c r="S80" s="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>
      <c r="A81" s="109"/>
      <c r="B81" s="109"/>
      <c r="C81" s="109"/>
      <c r="D81" s="107"/>
      <c r="E81" s="359"/>
      <c r="F81" s="16"/>
      <c r="G81" s="58"/>
      <c r="H81" s="275"/>
      <c r="I81" s="108"/>
      <c r="J81" s="139"/>
      <c r="K81" s="84"/>
      <c r="L81" s="140"/>
      <c r="M81" s="275"/>
      <c r="N81" s="110"/>
      <c r="O81" s="110"/>
      <c r="P81" s="110"/>
      <c r="Q81" s="108"/>
      <c r="R81" s="4"/>
      <c r="S81" s="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>
      <c r="A82" s="14"/>
      <c r="B82" s="14"/>
      <c r="C82" s="14"/>
      <c r="D82" s="25"/>
      <c r="E82" s="29"/>
      <c r="F82" s="290">
        <f>H60+F61+F62+F63+F64+F65+F66+F67+F68+F75+F76+F71+F80</f>
        <v>72.5</v>
      </c>
      <c r="G82" s="290">
        <f>H60+G61+G62+G63+G64+G65+G66+G67+G68+G75+G76+G71+G80</f>
        <v>74.5</v>
      </c>
      <c r="H82" s="376">
        <f>H60+H61+H62+H63+H64+H65+H66+H67+H68+H75+H76+H71+H80</f>
        <v>73.5</v>
      </c>
      <c r="I82" s="106"/>
      <c r="J82" s="141"/>
      <c r="K82" s="378">
        <f>M60+K61+K62+K63+K64+K65+K66+K67+K68+K69+K70+K74+K80</f>
        <v>61</v>
      </c>
      <c r="L82" s="377">
        <f>M60+L61+L62+L63+L64+L65+L66+L67+L68+L69+L70+L74+L80</f>
        <v>60.5</v>
      </c>
      <c r="M82" s="379">
        <f>M60+M61+M62+M63+M64+M65+M66+M67+M68+M69+M70+M74+M80</f>
        <v>60.75</v>
      </c>
      <c r="N82" s="14"/>
      <c r="O82" s="14"/>
      <c r="P82" s="14"/>
      <c r="Q82" s="85"/>
      <c r="R82" s="4"/>
      <c r="S82" s="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3.5" thickBot="1">
      <c r="A83" s="17"/>
      <c r="B83" s="17"/>
      <c r="C83" s="17"/>
      <c r="D83" s="54"/>
      <c r="E83" s="29"/>
      <c r="F83" s="28"/>
      <c r="G83" s="140"/>
      <c r="H83" s="138"/>
      <c r="I83" s="40"/>
      <c r="J83" s="141"/>
      <c r="K83" s="27"/>
      <c r="L83" s="140"/>
      <c r="M83" s="142"/>
      <c r="N83" s="17"/>
      <c r="O83" s="17"/>
      <c r="P83" s="17"/>
      <c r="Q83" s="54"/>
      <c r="R83" s="4"/>
      <c r="S83" s="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8.75" thickBot="1">
      <c r="A84" s="17"/>
      <c r="B84" s="17"/>
      <c r="C84" s="17"/>
      <c r="D84" s="54"/>
      <c r="E84" s="360"/>
      <c r="F84" s="169"/>
      <c r="G84" s="310"/>
      <c r="H84" s="311">
        <v>2</v>
      </c>
      <c r="I84" s="66"/>
      <c r="J84" s="306"/>
      <c r="K84" s="143"/>
      <c r="L84" s="307"/>
      <c r="M84" s="302">
        <v>0</v>
      </c>
      <c r="N84" s="17"/>
      <c r="O84" s="17"/>
      <c r="P84" s="17"/>
      <c r="Q84" s="54"/>
      <c r="R84" s="4"/>
      <c r="S84" s="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>
      <c r="A85" s="17"/>
      <c r="B85" s="17"/>
      <c r="C85" s="17"/>
      <c r="D85" s="54"/>
      <c r="E85" s="17"/>
      <c r="F85" s="17"/>
      <c r="G85" s="17"/>
      <c r="H85" s="40"/>
      <c r="I85" s="40"/>
      <c r="J85" s="17"/>
      <c r="K85" s="17"/>
      <c r="L85" s="17"/>
      <c r="M85" s="54"/>
      <c r="N85" s="17"/>
      <c r="O85" s="17"/>
      <c r="P85" s="17"/>
      <c r="Q85" s="54"/>
      <c r="R85" s="4"/>
      <c r="S85" s="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4.25">
      <c r="A86" s="17"/>
      <c r="B86" s="17"/>
      <c r="C86" s="17"/>
      <c r="D86" s="54"/>
      <c r="E86" s="17"/>
      <c r="F86" s="17"/>
      <c r="G86" s="17"/>
      <c r="H86" s="40"/>
      <c r="I86" s="40"/>
      <c r="J86" s="17"/>
      <c r="K86" s="17"/>
      <c r="L86" s="17"/>
      <c r="M86" s="54"/>
      <c r="N86" s="17"/>
      <c r="O86" s="17"/>
      <c r="P86" s="17"/>
      <c r="Q86" s="54"/>
      <c r="R86" s="4"/>
      <c r="S86" s="4"/>
      <c r="T86" s="22"/>
      <c r="U86" s="972"/>
      <c r="V86" s="972"/>
      <c r="W86" s="972"/>
      <c r="X86" s="972"/>
      <c r="Y86" s="97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>
      <c r="A87" s="17"/>
      <c r="B87" s="17"/>
      <c r="C87" s="17"/>
      <c r="D87" s="54"/>
      <c r="E87" s="17"/>
      <c r="F87" s="17"/>
      <c r="G87" s="17"/>
      <c r="H87" s="40"/>
      <c r="I87" s="40"/>
      <c r="J87" s="17"/>
      <c r="K87" s="17"/>
      <c r="L87" s="17"/>
      <c r="M87" s="54"/>
      <c r="N87" s="17"/>
      <c r="O87" s="17"/>
      <c r="P87" s="17"/>
      <c r="Q87" s="54"/>
      <c r="R87" s="4"/>
      <c r="S87" s="4"/>
      <c r="T87" s="22"/>
      <c r="U87" s="969"/>
      <c r="V87" s="969"/>
      <c r="W87" s="105"/>
      <c r="X87" s="959"/>
      <c r="Y87" s="959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>
      <c r="A88" s="17"/>
      <c r="B88" s="17"/>
      <c r="C88" s="17"/>
      <c r="D88" s="54"/>
      <c r="E88" s="17"/>
      <c r="F88" s="17"/>
      <c r="G88" s="17"/>
      <c r="H88" s="40"/>
      <c r="I88" s="40"/>
      <c r="J88" s="17"/>
      <c r="K88" s="17"/>
      <c r="L88" s="17"/>
      <c r="M88" s="54"/>
      <c r="N88" s="17"/>
      <c r="O88" s="17"/>
      <c r="P88" s="17"/>
      <c r="Q88" s="54"/>
      <c r="R88" s="4"/>
      <c r="S88" s="4"/>
      <c r="T88" s="22"/>
      <c r="U88" s="109"/>
      <c r="V88" s="107"/>
      <c r="W88" s="105"/>
      <c r="X88" s="110"/>
      <c r="Y88" s="10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>
      <c r="A89" s="17"/>
      <c r="B89" s="17"/>
      <c r="C89" s="17"/>
      <c r="D89" s="54"/>
      <c r="E89" s="17"/>
      <c r="F89" s="17"/>
      <c r="G89" s="17"/>
      <c r="H89" s="40"/>
      <c r="I89" s="40"/>
      <c r="J89" s="17"/>
      <c r="K89" s="17"/>
      <c r="L89" s="17"/>
      <c r="M89" s="54"/>
      <c r="N89" s="17"/>
      <c r="O89" s="17"/>
      <c r="P89" s="17"/>
      <c r="Q89" s="54"/>
      <c r="R89" s="4"/>
      <c r="S89" s="4"/>
      <c r="T89" s="22"/>
      <c r="U89" s="14"/>
      <c r="V89" s="25"/>
      <c r="W89" s="4"/>
      <c r="X89" s="14"/>
      <c r="Y89" s="25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.75">
      <c r="A90" s="17"/>
      <c r="B90" s="17"/>
      <c r="C90" s="17"/>
      <c r="D90" s="54"/>
      <c r="E90" s="17"/>
      <c r="F90" s="17"/>
      <c r="G90" s="17"/>
      <c r="H90" s="40"/>
      <c r="I90" s="40"/>
      <c r="J90" s="17"/>
      <c r="K90" s="17"/>
      <c r="L90" s="17"/>
      <c r="M90" s="54"/>
      <c r="N90" s="17"/>
      <c r="O90" s="17"/>
      <c r="P90" s="17"/>
      <c r="Q90" s="54"/>
      <c r="R90" s="4"/>
      <c r="S90" s="4"/>
      <c r="T90" s="22"/>
      <c r="U90" s="17"/>
      <c r="V90" s="54"/>
      <c r="W90" s="4"/>
      <c r="X90" s="17"/>
      <c r="Y90" s="4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2.75">
      <c r="A91" s="17"/>
      <c r="B91" s="17"/>
      <c r="C91" s="17"/>
      <c r="D91" s="54"/>
      <c r="E91" s="17"/>
      <c r="F91" s="17"/>
      <c r="G91" s="17"/>
      <c r="H91" s="40"/>
      <c r="I91" s="40"/>
      <c r="J91" s="17"/>
      <c r="K91" s="17"/>
      <c r="L91" s="17"/>
      <c r="M91" s="54"/>
      <c r="N91" s="17"/>
      <c r="O91" s="17"/>
      <c r="P91" s="17"/>
      <c r="Q91" s="54"/>
      <c r="R91" s="4"/>
      <c r="S91" s="4"/>
      <c r="T91" s="22"/>
      <c r="U91" s="17"/>
      <c r="V91" s="54"/>
      <c r="W91" s="4"/>
      <c r="X91" s="17"/>
      <c r="Y91" s="4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2.75">
      <c r="A92" s="17"/>
      <c r="B92" s="17"/>
      <c r="C92" s="17"/>
      <c r="D92" s="54"/>
      <c r="E92" s="17"/>
      <c r="F92" s="17"/>
      <c r="G92" s="17"/>
      <c r="H92" s="40"/>
      <c r="I92" s="40"/>
      <c r="J92" s="17"/>
      <c r="K92" s="17"/>
      <c r="L92" s="17"/>
      <c r="M92" s="54"/>
      <c r="N92" s="17"/>
      <c r="O92" s="17"/>
      <c r="P92" s="17"/>
      <c r="Q92" s="54"/>
      <c r="R92" s="4"/>
      <c r="S92" s="4"/>
      <c r="T92" s="22"/>
      <c r="U92" s="17"/>
      <c r="V92" s="54"/>
      <c r="W92" s="4"/>
      <c r="X92" s="17"/>
      <c r="Y92" s="4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2.75">
      <c r="A93" s="17"/>
      <c r="B93" s="17"/>
      <c r="C93" s="17"/>
      <c r="D93" s="54"/>
      <c r="E93" s="17"/>
      <c r="F93" s="17"/>
      <c r="G93" s="17"/>
      <c r="H93" s="40"/>
      <c r="I93" s="40"/>
      <c r="J93" s="17"/>
      <c r="K93" s="17"/>
      <c r="L93" s="17"/>
      <c r="M93" s="54"/>
      <c r="N93" s="17"/>
      <c r="O93" s="17"/>
      <c r="P93" s="17"/>
      <c r="Q93" s="54"/>
      <c r="R93" s="4"/>
      <c r="S93" s="4"/>
      <c r="T93" s="22"/>
      <c r="U93" s="17"/>
      <c r="V93" s="54"/>
      <c r="W93" s="4"/>
      <c r="X93" s="17"/>
      <c r="Y93" s="4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>
      <c r="A94" s="16"/>
      <c r="B94" s="16"/>
      <c r="C94" s="16"/>
      <c r="D94" s="47"/>
      <c r="E94" s="56"/>
      <c r="F94" s="56"/>
      <c r="G94" s="56"/>
      <c r="H94" s="16"/>
      <c r="I94" s="16"/>
      <c r="J94" s="16"/>
      <c r="K94" s="16"/>
      <c r="L94" s="16"/>
      <c r="M94" s="47"/>
      <c r="N94" s="16"/>
      <c r="O94" s="16"/>
      <c r="P94" s="16"/>
      <c r="Q94" s="47"/>
      <c r="R94" s="4"/>
      <c r="S94" s="4"/>
      <c r="T94" s="22"/>
      <c r="U94" s="17"/>
      <c r="V94" s="54"/>
      <c r="W94" s="4"/>
      <c r="X94" s="17"/>
      <c r="Y94" s="4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2.75">
      <c r="A95" s="128"/>
      <c r="B95" s="128"/>
      <c r="C95" s="128"/>
      <c r="D95" s="47"/>
      <c r="E95" s="56"/>
      <c r="F95" s="56"/>
      <c r="G95" s="56"/>
      <c r="H95" s="16"/>
      <c r="I95" s="16"/>
      <c r="J95" s="56"/>
      <c r="K95" s="56"/>
      <c r="L95" s="56"/>
      <c r="M95" s="47"/>
      <c r="N95" s="56"/>
      <c r="O95" s="56"/>
      <c r="P95" s="56"/>
      <c r="Q95" s="47"/>
      <c r="R95" s="4"/>
      <c r="S95" s="4"/>
      <c r="T95" s="22"/>
      <c r="U95" s="17"/>
      <c r="V95" s="54"/>
      <c r="W95" s="4"/>
      <c r="X95" s="17"/>
      <c r="Y95" s="4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2.75">
      <c r="A96" s="56"/>
      <c r="B96" s="56"/>
      <c r="C96" s="56"/>
      <c r="D96" s="47"/>
      <c r="E96" s="56"/>
      <c r="F96" s="56"/>
      <c r="G96" s="56"/>
      <c r="H96" s="16"/>
      <c r="I96" s="16"/>
      <c r="J96" s="56"/>
      <c r="K96" s="56"/>
      <c r="L96" s="56"/>
      <c r="M96" s="47"/>
      <c r="N96" s="56"/>
      <c r="O96" s="56"/>
      <c r="P96" s="56"/>
      <c r="Q96" s="47"/>
      <c r="R96" s="4"/>
      <c r="S96" s="4"/>
      <c r="T96" s="22"/>
      <c r="U96" s="17"/>
      <c r="V96" s="54"/>
      <c r="W96" s="4"/>
      <c r="X96" s="17"/>
      <c r="Y96" s="4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2.75">
      <c r="A97" s="56"/>
      <c r="B97" s="56"/>
      <c r="C97" s="56"/>
      <c r="D97" s="16"/>
      <c r="E97" s="56"/>
      <c r="F97" s="56"/>
      <c r="G97" s="56"/>
      <c r="H97" s="16"/>
      <c r="I97" s="16"/>
      <c r="J97" s="56"/>
      <c r="K97" s="56"/>
      <c r="L97" s="56"/>
      <c r="M97" s="47"/>
      <c r="N97" s="17"/>
      <c r="O97" s="17"/>
      <c r="P97" s="17"/>
      <c r="Q97" s="54"/>
      <c r="R97" s="4"/>
      <c r="S97" s="4"/>
      <c r="T97" s="22"/>
      <c r="U97" s="17"/>
      <c r="V97" s="54"/>
      <c r="W97" s="4"/>
      <c r="X97" s="17"/>
      <c r="Y97" s="4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2.75">
      <c r="A98" s="17"/>
      <c r="B98" s="17"/>
      <c r="C98" s="17"/>
      <c r="D98" s="40"/>
      <c r="E98" s="56"/>
      <c r="F98" s="56"/>
      <c r="G98" s="56"/>
      <c r="H98" s="16"/>
      <c r="I98" s="16"/>
      <c r="J98" s="56"/>
      <c r="K98" s="56"/>
      <c r="L98" s="56"/>
      <c r="M98" s="47"/>
      <c r="N98" s="17"/>
      <c r="O98" s="17"/>
      <c r="P98" s="17"/>
      <c r="Q98" s="54"/>
      <c r="R98" s="4"/>
      <c r="S98" s="4"/>
      <c r="T98" s="22"/>
      <c r="U98" s="17"/>
      <c r="V98" s="54"/>
      <c r="W98" s="4"/>
      <c r="X98" s="17"/>
      <c r="Y98" s="4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2.75">
      <c r="A99" s="56"/>
      <c r="B99" s="56"/>
      <c r="C99" s="56"/>
      <c r="D99" s="16"/>
      <c r="E99" s="56"/>
      <c r="F99" s="56"/>
      <c r="G99" s="56"/>
      <c r="H99" s="16"/>
      <c r="I99" s="16"/>
      <c r="J99" s="56"/>
      <c r="K99" s="56"/>
      <c r="L99" s="56"/>
      <c r="M99" s="16"/>
      <c r="N99" s="56"/>
      <c r="O99" s="56"/>
      <c r="P99" s="56"/>
      <c r="Q99" s="16"/>
      <c r="R99" s="4"/>
      <c r="S99" s="4"/>
      <c r="T99" s="22"/>
      <c r="U99" s="17"/>
      <c r="V99" s="54"/>
      <c r="W99" s="4"/>
      <c r="X99" s="17"/>
      <c r="Y99" s="4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2.75">
      <c r="A100" s="56"/>
      <c r="B100" s="56"/>
      <c r="C100" s="56"/>
      <c r="D100" s="16"/>
      <c r="E100" s="56"/>
      <c r="F100" s="56"/>
      <c r="G100" s="56"/>
      <c r="H100" s="16"/>
      <c r="I100" s="16"/>
      <c r="J100" s="56"/>
      <c r="K100" s="56"/>
      <c r="L100" s="56"/>
      <c r="M100" s="16"/>
      <c r="N100" s="56"/>
      <c r="O100" s="56"/>
      <c r="P100" s="56"/>
      <c r="Q100" s="16"/>
      <c r="R100" s="4"/>
      <c r="S100" s="4"/>
      <c r="T100" s="22"/>
      <c r="U100" s="17"/>
      <c r="V100" s="54"/>
      <c r="W100" s="4"/>
      <c r="X100" s="17"/>
      <c r="Y100" s="4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</sheetData>
  <mergeCells count="20">
    <mergeCell ref="A80:D80"/>
    <mergeCell ref="N80:Q80"/>
    <mergeCell ref="U86:Y86"/>
    <mergeCell ref="U87:V87"/>
    <mergeCell ref="X87:Y87"/>
    <mergeCell ref="W34:X34"/>
    <mergeCell ref="E58:M58"/>
    <mergeCell ref="N3:Q3"/>
    <mergeCell ref="N31:Q31"/>
    <mergeCell ref="A30:Q30"/>
    <mergeCell ref="A31:D31"/>
    <mergeCell ref="E59:H59"/>
    <mergeCell ref="E31:H31"/>
    <mergeCell ref="J31:M31"/>
    <mergeCell ref="A1:Q1"/>
    <mergeCell ref="A2:Q2"/>
    <mergeCell ref="E3:H3"/>
    <mergeCell ref="J3:M3"/>
    <mergeCell ref="J59:M59"/>
    <mergeCell ref="A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0"/>
  <sheetViews>
    <sheetView workbookViewId="0" topLeftCell="A1">
      <selection activeCell="A1" sqref="A1:Q1"/>
    </sheetView>
  </sheetViews>
  <sheetFormatPr defaultColWidth="9.140625" defaultRowHeight="12.75"/>
  <cols>
    <col min="1" max="1" width="12.8515625" style="0" bestFit="1" customWidth="1"/>
    <col min="2" max="3" width="4.8515625" style="0" bestFit="1" customWidth="1"/>
    <col min="4" max="4" width="5.00390625" style="0" bestFit="1" customWidth="1"/>
    <col min="5" max="5" width="13.140625" style="0" bestFit="1" customWidth="1"/>
    <col min="6" max="6" width="5.00390625" style="0" bestFit="1" customWidth="1"/>
    <col min="7" max="7" width="4.8515625" style="0" bestFit="1" customWidth="1"/>
    <col min="8" max="8" width="6.00390625" style="0" bestFit="1" customWidth="1"/>
    <col min="9" max="9" width="1.28515625" style="0" customWidth="1"/>
    <col min="10" max="10" width="14.7109375" style="0" bestFit="1" customWidth="1"/>
    <col min="11" max="11" width="5.00390625" style="0" bestFit="1" customWidth="1"/>
    <col min="12" max="12" width="4.8515625" style="0" bestFit="1" customWidth="1"/>
    <col min="13" max="13" width="6.00390625" style="0" bestFit="1" customWidth="1"/>
    <col min="14" max="14" width="15.140625" style="0" bestFit="1" customWidth="1"/>
    <col min="15" max="15" width="4.7109375" style="0" customWidth="1"/>
    <col min="16" max="16" width="4.8515625" style="0" bestFit="1" customWidth="1"/>
    <col min="17" max="17" width="5.57421875" style="0" bestFit="1" customWidth="1"/>
  </cols>
  <sheetData>
    <row r="1" spans="1:35" ht="15" thickBot="1">
      <c r="A1" s="932" t="s">
        <v>317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thickBot="1">
      <c r="A2" s="932" t="s">
        <v>570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3.5" thickBot="1">
      <c r="A3" s="907" t="s">
        <v>33</v>
      </c>
      <c r="B3" s="970"/>
      <c r="C3" s="970"/>
      <c r="D3" s="908"/>
      <c r="E3" s="900" t="s">
        <v>27</v>
      </c>
      <c r="F3" s="895"/>
      <c r="G3" s="895"/>
      <c r="H3" s="980"/>
      <c r="I3" s="222"/>
      <c r="J3" s="963" t="s">
        <v>28</v>
      </c>
      <c r="K3" s="964"/>
      <c r="L3" s="964"/>
      <c r="M3" s="965"/>
      <c r="N3" s="921" t="s">
        <v>316</v>
      </c>
      <c r="O3" s="981"/>
      <c r="P3" s="981"/>
      <c r="Q3" s="922"/>
      <c r="R3" s="104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3.5" thickBot="1">
      <c r="A4" s="210" t="s">
        <v>3</v>
      </c>
      <c r="B4" s="210" t="s">
        <v>20</v>
      </c>
      <c r="C4" s="210" t="s">
        <v>21</v>
      </c>
      <c r="D4" s="211">
        <v>2</v>
      </c>
      <c r="E4" s="111" t="s">
        <v>3</v>
      </c>
      <c r="F4" s="111" t="s">
        <v>20</v>
      </c>
      <c r="G4" s="111" t="s">
        <v>21</v>
      </c>
      <c r="H4" s="112">
        <v>0</v>
      </c>
      <c r="I4" s="223"/>
      <c r="J4" s="137" t="s">
        <v>3</v>
      </c>
      <c r="K4" s="137" t="s">
        <v>20</v>
      </c>
      <c r="L4" s="137" t="s">
        <v>21</v>
      </c>
      <c r="M4" s="136">
        <v>2</v>
      </c>
      <c r="N4" s="129" t="s">
        <v>3</v>
      </c>
      <c r="O4" s="129" t="s">
        <v>20</v>
      </c>
      <c r="P4" s="129" t="s">
        <v>21</v>
      </c>
      <c r="Q4" s="130">
        <v>0</v>
      </c>
      <c r="R4" s="5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175" t="s">
        <v>74</v>
      </c>
      <c r="B5" s="176">
        <f>4-1-1</f>
        <v>2</v>
      </c>
      <c r="C5" s="114">
        <f>5-1-1</f>
        <v>3</v>
      </c>
      <c r="D5" s="115">
        <f>(C5+B5)/2</f>
        <v>2.5</v>
      </c>
      <c r="E5" s="175" t="s">
        <v>123</v>
      </c>
      <c r="F5" s="113">
        <f>5-1-1</f>
        <v>3</v>
      </c>
      <c r="G5" s="114">
        <f>5-1-1</f>
        <v>3</v>
      </c>
      <c r="H5" s="115">
        <f>(G5+F5)/2</f>
        <v>3</v>
      </c>
      <c r="I5" s="223"/>
      <c r="J5" s="236" t="s">
        <v>130</v>
      </c>
      <c r="K5" s="257">
        <f>6+1</f>
        <v>7</v>
      </c>
      <c r="L5" s="152">
        <f>6+1</f>
        <v>7</v>
      </c>
      <c r="M5" s="115">
        <f>(L5+K5)/2</f>
        <v>7</v>
      </c>
      <c r="N5" s="175" t="s">
        <v>160</v>
      </c>
      <c r="O5" s="249">
        <f>6+1</f>
        <v>7</v>
      </c>
      <c r="P5" s="250">
        <f>5.5+1</f>
        <v>6.5</v>
      </c>
      <c r="Q5" s="115">
        <f>(P5+O5)/2</f>
        <v>6.75</v>
      </c>
      <c r="R5" s="58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>
      <c r="A6" s="177" t="s">
        <v>76</v>
      </c>
      <c r="B6" s="178">
        <v>6</v>
      </c>
      <c r="C6" s="19">
        <v>6.5</v>
      </c>
      <c r="D6" s="116">
        <f aca="true" t="shared" si="0" ref="D6:D14">(C6+B6)/2</f>
        <v>6.25</v>
      </c>
      <c r="E6" s="177" t="s">
        <v>327</v>
      </c>
      <c r="F6" s="18">
        <v>6.5</v>
      </c>
      <c r="G6" s="19">
        <v>6.5</v>
      </c>
      <c r="H6" s="116">
        <f aca="true" t="shared" si="1" ref="H6:H14">(G6+F6)/2</f>
        <v>6.5</v>
      </c>
      <c r="I6" s="223"/>
      <c r="J6" s="237" t="s">
        <v>133</v>
      </c>
      <c r="K6" s="258">
        <v>7</v>
      </c>
      <c r="L6" s="53">
        <v>6.5</v>
      </c>
      <c r="M6" s="116">
        <f aca="true" t="shared" si="2" ref="M6:M15">(L6+K6)/2</f>
        <v>6.75</v>
      </c>
      <c r="N6" s="177" t="s">
        <v>152</v>
      </c>
      <c r="O6" s="251">
        <v>6</v>
      </c>
      <c r="P6" s="61">
        <v>6</v>
      </c>
      <c r="Q6" s="116">
        <f>(P6+O6)/2</f>
        <v>6</v>
      </c>
      <c r="R6" s="5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177" t="s">
        <v>77</v>
      </c>
      <c r="B7" s="178">
        <v>5</v>
      </c>
      <c r="C7" s="19">
        <v>5</v>
      </c>
      <c r="D7" s="116">
        <f t="shared" si="0"/>
        <v>5</v>
      </c>
      <c r="E7" s="177" t="s">
        <v>328</v>
      </c>
      <c r="F7" s="18">
        <v>5.5</v>
      </c>
      <c r="G7" s="19">
        <v>5.5</v>
      </c>
      <c r="H7" s="116">
        <f t="shared" si="1"/>
        <v>5.5</v>
      </c>
      <c r="I7" s="223"/>
      <c r="J7" s="237" t="s">
        <v>132</v>
      </c>
      <c r="K7" s="258">
        <v>6</v>
      </c>
      <c r="L7" s="53">
        <v>6.5</v>
      </c>
      <c r="M7" s="116">
        <f t="shared" si="2"/>
        <v>6.25</v>
      </c>
      <c r="N7" s="177" t="s">
        <v>151</v>
      </c>
      <c r="O7" s="252">
        <v>4</v>
      </c>
      <c r="P7" s="253">
        <v>4</v>
      </c>
      <c r="Q7" s="116">
        <f aca="true" t="shared" si="3" ref="Q7:Q14">(P7+O7)/2</f>
        <v>4</v>
      </c>
      <c r="R7" s="58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>
      <c r="A8" s="177" t="s">
        <v>268</v>
      </c>
      <c r="B8" s="178">
        <f>6-2</f>
        <v>4</v>
      </c>
      <c r="C8" s="19">
        <f>6-2</f>
        <v>4</v>
      </c>
      <c r="D8" s="116">
        <f t="shared" si="0"/>
        <v>4</v>
      </c>
      <c r="E8" s="177" t="s">
        <v>128</v>
      </c>
      <c r="F8" s="18">
        <v>6.5</v>
      </c>
      <c r="G8" s="19">
        <v>6</v>
      </c>
      <c r="H8" s="116">
        <f t="shared" si="1"/>
        <v>6.25</v>
      </c>
      <c r="I8" s="223"/>
      <c r="J8" s="237" t="s">
        <v>331</v>
      </c>
      <c r="K8" s="258">
        <v>5.5</v>
      </c>
      <c r="L8" s="53">
        <v>6</v>
      </c>
      <c r="M8" s="116">
        <f t="shared" si="2"/>
        <v>5.75</v>
      </c>
      <c r="N8" s="177" t="s">
        <v>165</v>
      </c>
      <c r="O8" s="251">
        <f>7+3</f>
        <v>10</v>
      </c>
      <c r="P8" s="61">
        <f>7.5+3</f>
        <v>10.5</v>
      </c>
      <c r="Q8" s="436">
        <f t="shared" si="3"/>
        <v>10.25</v>
      </c>
      <c r="R8" s="5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>
      <c r="A9" s="177" t="s">
        <v>81</v>
      </c>
      <c r="B9" s="178">
        <f>7.5-0.5</f>
        <v>7</v>
      </c>
      <c r="C9" s="19">
        <f>6.5-0.5</f>
        <v>6</v>
      </c>
      <c r="D9" s="116">
        <f t="shared" si="0"/>
        <v>6.5</v>
      </c>
      <c r="E9" s="177" t="s">
        <v>125</v>
      </c>
      <c r="F9" s="18">
        <v>6</v>
      </c>
      <c r="G9" s="19">
        <v>6</v>
      </c>
      <c r="H9" s="116">
        <f t="shared" si="1"/>
        <v>6</v>
      </c>
      <c r="I9" s="223"/>
      <c r="J9" s="237" t="s">
        <v>134</v>
      </c>
      <c r="K9" s="258">
        <v>6.5</v>
      </c>
      <c r="L9" s="53">
        <v>6.5</v>
      </c>
      <c r="M9" s="116">
        <f t="shared" si="2"/>
        <v>6.5</v>
      </c>
      <c r="N9" s="177" t="s">
        <v>296</v>
      </c>
      <c r="O9" s="251">
        <v>5.5</v>
      </c>
      <c r="P9" s="61">
        <v>6</v>
      </c>
      <c r="Q9" s="116">
        <f t="shared" si="3"/>
        <v>5.75</v>
      </c>
      <c r="R9" s="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>
      <c r="A10" s="177" t="s">
        <v>89</v>
      </c>
      <c r="B10" s="178">
        <f>6.5-0.5</f>
        <v>6</v>
      </c>
      <c r="C10" s="19">
        <f>6-0.5</f>
        <v>5.5</v>
      </c>
      <c r="D10" s="116">
        <f t="shared" si="0"/>
        <v>5.75</v>
      </c>
      <c r="E10" s="177" t="s">
        <v>329</v>
      </c>
      <c r="F10" s="18">
        <f>6+3</f>
        <v>9</v>
      </c>
      <c r="G10" s="19">
        <f>7+3</f>
        <v>10</v>
      </c>
      <c r="H10" s="116">
        <f t="shared" si="1"/>
        <v>9.5</v>
      </c>
      <c r="I10" s="223"/>
      <c r="J10" s="237" t="s">
        <v>135</v>
      </c>
      <c r="K10" s="258">
        <v>5</v>
      </c>
      <c r="L10" s="53">
        <v>6</v>
      </c>
      <c r="M10" s="116">
        <f t="shared" si="2"/>
        <v>5.5</v>
      </c>
      <c r="N10" s="177" t="s">
        <v>153</v>
      </c>
      <c r="O10" s="251">
        <v>6</v>
      </c>
      <c r="P10" s="61">
        <v>6</v>
      </c>
      <c r="Q10" s="116">
        <f t="shared" si="3"/>
        <v>6</v>
      </c>
      <c r="R10" s="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>
      <c r="A11" s="177" t="s">
        <v>323</v>
      </c>
      <c r="B11" s="178">
        <v>5</v>
      </c>
      <c r="C11" s="19">
        <v>5.5</v>
      </c>
      <c r="D11" s="116">
        <f t="shared" si="0"/>
        <v>5.25</v>
      </c>
      <c r="E11" s="177" t="s">
        <v>118</v>
      </c>
      <c r="F11" s="18">
        <v>6</v>
      </c>
      <c r="G11" s="19">
        <v>6.5</v>
      </c>
      <c r="H11" s="116">
        <f t="shared" si="1"/>
        <v>6.25</v>
      </c>
      <c r="I11" s="223"/>
      <c r="J11" s="237" t="s">
        <v>136</v>
      </c>
      <c r="K11" s="258">
        <v>6.5</v>
      </c>
      <c r="L11" s="53">
        <v>6</v>
      </c>
      <c r="M11" s="116">
        <f t="shared" si="2"/>
        <v>6.25</v>
      </c>
      <c r="N11" s="177" t="s">
        <v>337</v>
      </c>
      <c r="O11" s="251">
        <f>7-0.5</f>
        <v>6.5</v>
      </c>
      <c r="P11" s="61">
        <f>7.5-0.5</f>
        <v>7</v>
      </c>
      <c r="Q11" s="116">
        <f t="shared" si="3"/>
        <v>6.75</v>
      </c>
      <c r="R11" s="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>
      <c r="A12" s="177" t="s">
        <v>270</v>
      </c>
      <c r="B12" s="178">
        <v>6.5</v>
      </c>
      <c r="C12" s="19">
        <v>6.5</v>
      </c>
      <c r="D12" s="116">
        <f t="shared" si="0"/>
        <v>6.5</v>
      </c>
      <c r="E12" s="177" t="s">
        <v>117</v>
      </c>
      <c r="F12" s="18">
        <v>6</v>
      </c>
      <c r="G12" s="19">
        <v>6.5</v>
      </c>
      <c r="H12" s="116">
        <f t="shared" si="1"/>
        <v>6.25</v>
      </c>
      <c r="I12" s="223"/>
      <c r="J12" s="237" t="s">
        <v>137</v>
      </c>
      <c r="K12" s="258">
        <f>5.5+3-0.5</f>
        <v>8</v>
      </c>
      <c r="L12" s="53">
        <f>6.5+3-0.5</f>
        <v>9</v>
      </c>
      <c r="M12" s="116">
        <f t="shared" si="2"/>
        <v>8.5</v>
      </c>
      <c r="N12" s="177" t="s">
        <v>332</v>
      </c>
      <c r="O12" s="251">
        <v>7.5</v>
      </c>
      <c r="P12" s="61">
        <v>6</v>
      </c>
      <c r="Q12" s="116">
        <f t="shared" si="3"/>
        <v>6.75</v>
      </c>
      <c r="R12" s="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.75">
      <c r="A13" s="177" t="s">
        <v>90</v>
      </c>
      <c r="B13" s="178">
        <v>6</v>
      </c>
      <c r="C13" s="19">
        <v>6</v>
      </c>
      <c r="D13" s="116">
        <f t="shared" si="0"/>
        <v>6</v>
      </c>
      <c r="E13" s="177" t="s">
        <v>120</v>
      </c>
      <c r="F13" s="18">
        <v>5.5</v>
      </c>
      <c r="G13" s="19">
        <v>5.5</v>
      </c>
      <c r="H13" s="116">
        <f t="shared" si="1"/>
        <v>5.5</v>
      </c>
      <c r="I13" s="223"/>
      <c r="J13" s="237" t="s">
        <v>139</v>
      </c>
      <c r="K13" s="258">
        <v>6</v>
      </c>
      <c r="L13" s="53">
        <v>6</v>
      </c>
      <c r="M13" s="116">
        <f t="shared" si="2"/>
        <v>6</v>
      </c>
      <c r="N13" s="177" t="s">
        <v>158</v>
      </c>
      <c r="O13" s="251">
        <v>6</v>
      </c>
      <c r="P13" s="61">
        <v>5.5</v>
      </c>
      <c r="Q13" s="116">
        <f t="shared" si="3"/>
        <v>5.75</v>
      </c>
      <c r="R13" s="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177" t="s">
        <v>82</v>
      </c>
      <c r="B14" s="178">
        <f>7+3</f>
        <v>10</v>
      </c>
      <c r="C14" s="19">
        <f>6.5+3</f>
        <v>9.5</v>
      </c>
      <c r="D14" s="116">
        <f t="shared" si="0"/>
        <v>9.75</v>
      </c>
      <c r="E14" s="177" t="s">
        <v>121</v>
      </c>
      <c r="F14" s="18">
        <f>6.5+3</f>
        <v>9.5</v>
      </c>
      <c r="G14" s="19">
        <f>6+3</f>
        <v>9</v>
      </c>
      <c r="H14" s="116">
        <f t="shared" si="1"/>
        <v>9.25</v>
      </c>
      <c r="I14" s="223"/>
      <c r="J14" s="237" t="s">
        <v>266</v>
      </c>
      <c r="K14" s="258">
        <f>7+3</f>
        <v>10</v>
      </c>
      <c r="L14" s="53">
        <f>7.5+3</f>
        <v>10.5</v>
      </c>
      <c r="M14" s="116">
        <f t="shared" si="2"/>
        <v>10.25</v>
      </c>
      <c r="N14" s="177" t="s">
        <v>159</v>
      </c>
      <c r="O14" s="251">
        <v>6.5</v>
      </c>
      <c r="P14" s="61">
        <v>6</v>
      </c>
      <c r="Q14" s="116">
        <f t="shared" si="3"/>
        <v>6.25</v>
      </c>
      <c r="R14" s="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3.5" thickBot="1">
      <c r="A15" s="179" t="s">
        <v>83</v>
      </c>
      <c r="B15" s="180">
        <f>6+2</f>
        <v>8</v>
      </c>
      <c r="C15" s="65">
        <f>6+2</f>
        <v>8</v>
      </c>
      <c r="D15" s="117">
        <f>(C15+B15)/2</f>
        <v>8</v>
      </c>
      <c r="E15" s="179" t="s">
        <v>207</v>
      </c>
      <c r="F15" s="87">
        <v>6</v>
      </c>
      <c r="G15" s="65">
        <v>5.5</v>
      </c>
      <c r="H15" s="117">
        <f>(G15+F15)/2</f>
        <v>5.75</v>
      </c>
      <c r="I15" s="223"/>
      <c r="J15" s="238" t="s">
        <v>140</v>
      </c>
      <c r="K15" s="259">
        <v>5.5</v>
      </c>
      <c r="L15" s="96">
        <v>6</v>
      </c>
      <c r="M15" s="117">
        <f t="shared" si="2"/>
        <v>5.75</v>
      </c>
      <c r="N15" s="179" t="s">
        <v>157</v>
      </c>
      <c r="O15" s="254">
        <v>5</v>
      </c>
      <c r="P15" s="255">
        <v>5</v>
      </c>
      <c r="Q15" s="117">
        <f>(P15+O15)/2</f>
        <v>5</v>
      </c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3.5" thickBot="1">
      <c r="A16" s="181"/>
      <c r="B16" s="118"/>
      <c r="C16" s="118"/>
      <c r="D16" s="52"/>
      <c r="E16" s="181"/>
      <c r="F16" s="118"/>
      <c r="G16" s="118"/>
      <c r="H16" s="52"/>
      <c r="I16" s="224"/>
      <c r="J16" s="239"/>
      <c r="K16" s="260"/>
      <c r="L16" s="95"/>
      <c r="M16" s="52"/>
      <c r="N16" s="243"/>
      <c r="O16" s="256"/>
      <c r="P16" s="256"/>
      <c r="Q16" s="5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>
      <c r="A17" s="182" t="s">
        <v>85</v>
      </c>
      <c r="B17" s="183">
        <f>6-1</f>
        <v>5</v>
      </c>
      <c r="C17" s="120">
        <f>6-1</f>
        <v>5</v>
      </c>
      <c r="D17" s="121">
        <f aca="true" t="shared" si="4" ref="D17:D24">(C17+B17)/2</f>
        <v>5</v>
      </c>
      <c r="E17" s="182" t="s">
        <v>112</v>
      </c>
      <c r="F17" s="119">
        <f>6-1-1</f>
        <v>4</v>
      </c>
      <c r="G17" s="120">
        <f>6-1-1</f>
        <v>4</v>
      </c>
      <c r="H17" s="121">
        <f aca="true" t="shared" si="5" ref="H17:H24">(G17+F17)/2</f>
        <v>4</v>
      </c>
      <c r="I17" s="224"/>
      <c r="J17" s="240" t="s">
        <v>141</v>
      </c>
      <c r="K17" s="261">
        <f>7.5-1</f>
        <v>6.5</v>
      </c>
      <c r="L17" s="264">
        <f>7-1</f>
        <v>6</v>
      </c>
      <c r="M17" s="121">
        <f aca="true" t="shared" si="6" ref="M17:M24">(L17+K17)/2</f>
        <v>6.25</v>
      </c>
      <c r="N17" s="244" t="s">
        <v>278</v>
      </c>
      <c r="O17" s="183" t="s">
        <v>226</v>
      </c>
      <c r="P17" s="120" t="s">
        <v>226</v>
      </c>
      <c r="Q17" s="121" t="s">
        <v>226</v>
      </c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>
      <c r="A18" s="184" t="s">
        <v>324</v>
      </c>
      <c r="B18" s="185">
        <v>6</v>
      </c>
      <c r="C18" s="52">
        <v>6</v>
      </c>
      <c r="D18" s="122">
        <f t="shared" si="4"/>
        <v>6</v>
      </c>
      <c r="E18" s="184" t="s">
        <v>262</v>
      </c>
      <c r="F18" s="51">
        <v>7</v>
      </c>
      <c r="G18" s="52">
        <v>7</v>
      </c>
      <c r="H18" s="122">
        <f t="shared" si="5"/>
        <v>7</v>
      </c>
      <c r="I18" s="224"/>
      <c r="J18" s="241" t="s">
        <v>267</v>
      </c>
      <c r="K18" s="262">
        <f>7+3+2</f>
        <v>12</v>
      </c>
      <c r="L18" s="59">
        <f>8+3+2</f>
        <v>13</v>
      </c>
      <c r="M18" s="122">
        <f t="shared" si="6"/>
        <v>12.5</v>
      </c>
      <c r="N18" s="245" t="s">
        <v>338</v>
      </c>
      <c r="O18" s="185">
        <v>5.5</v>
      </c>
      <c r="P18" s="52">
        <v>6</v>
      </c>
      <c r="Q18" s="122">
        <f aca="true" t="shared" si="7" ref="Q18:Q24">(P18+O18)/2</f>
        <v>5.75</v>
      </c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2.75">
      <c r="A19" s="184" t="s">
        <v>322</v>
      </c>
      <c r="B19" s="185">
        <v>6</v>
      </c>
      <c r="C19" s="52">
        <v>5.5</v>
      </c>
      <c r="D19" s="122">
        <f t="shared" si="4"/>
        <v>5.75</v>
      </c>
      <c r="E19" s="184" t="s">
        <v>124</v>
      </c>
      <c r="F19" s="51">
        <v>5</v>
      </c>
      <c r="G19" s="52">
        <v>6</v>
      </c>
      <c r="H19" s="122">
        <f t="shared" si="5"/>
        <v>5.5</v>
      </c>
      <c r="I19" s="224"/>
      <c r="J19" s="241" t="s">
        <v>138</v>
      </c>
      <c r="K19" s="262">
        <v>6</v>
      </c>
      <c r="L19" s="59">
        <v>6</v>
      </c>
      <c r="M19" s="122">
        <f t="shared" si="6"/>
        <v>6</v>
      </c>
      <c r="N19" s="245" t="s">
        <v>161</v>
      </c>
      <c r="O19" s="185">
        <v>6</v>
      </c>
      <c r="P19" s="52">
        <v>6</v>
      </c>
      <c r="Q19" s="122">
        <f t="shared" si="7"/>
        <v>6</v>
      </c>
      <c r="R19" s="4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>
      <c r="A20" s="184" t="s">
        <v>78</v>
      </c>
      <c r="B20" s="185">
        <v>6</v>
      </c>
      <c r="C20" s="52">
        <v>6.5</v>
      </c>
      <c r="D20" s="122">
        <f t="shared" si="4"/>
        <v>6.25</v>
      </c>
      <c r="E20" s="184" t="s">
        <v>263</v>
      </c>
      <c r="F20" s="51" t="s">
        <v>226</v>
      </c>
      <c r="G20" s="52" t="s">
        <v>226</v>
      </c>
      <c r="H20" s="122" t="s">
        <v>226</v>
      </c>
      <c r="I20" s="224"/>
      <c r="J20" s="241" t="s">
        <v>144</v>
      </c>
      <c r="K20" s="262">
        <v>5.5</v>
      </c>
      <c r="L20" s="59">
        <v>6</v>
      </c>
      <c r="M20" s="122">
        <f t="shared" si="6"/>
        <v>5.75</v>
      </c>
      <c r="N20" s="245" t="s">
        <v>155</v>
      </c>
      <c r="O20" s="185" t="s">
        <v>226</v>
      </c>
      <c r="P20" s="52" t="s">
        <v>226</v>
      </c>
      <c r="Q20" s="122" t="s">
        <v>226</v>
      </c>
      <c r="R20" s="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2.75">
      <c r="A21" s="184" t="s">
        <v>88</v>
      </c>
      <c r="B21" s="185">
        <f>6-0.5</f>
        <v>5.5</v>
      </c>
      <c r="C21" s="52">
        <f>5.5-0.5</f>
        <v>5</v>
      </c>
      <c r="D21" s="122">
        <f t="shared" si="4"/>
        <v>5.25</v>
      </c>
      <c r="E21" s="184" t="s">
        <v>113</v>
      </c>
      <c r="F21" s="51" t="s">
        <v>226</v>
      </c>
      <c r="G21" s="52" t="s">
        <v>226</v>
      </c>
      <c r="H21" s="122" t="s">
        <v>226</v>
      </c>
      <c r="I21" s="224"/>
      <c r="J21" s="241" t="s">
        <v>145</v>
      </c>
      <c r="K21" s="262">
        <v>5</v>
      </c>
      <c r="L21" s="59">
        <v>5</v>
      </c>
      <c r="M21" s="122">
        <f t="shared" si="6"/>
        <v>5</v>
      </c>
      <c r="N21" s="245" t="s">
        <v>164</v>
      </c>
      <c r="O21" s="185">
        <v>7</v>
      </c>
      <c r="P21" s="52">
        <v>7</v>
      </c>
      <c r="Q21" s="122">
        <f t="shared" si="7"/>
        <v>7</v>
      </c>
      <c r="R21" s="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>
      <c r="A22" s="184" t="s">
        <v>91</v>
      </c>
      <c r="B22" s="185">
        <v>5</v>
      </c>
      <c r="C22" s="52">
        <v>5.5</v>
      </c>
      <c r="D22" s="122">
        <f t="shared" si="4"/>
        <v>5.25</v>
      </c>
      <c r="E22" s="184" t="s">
        <v>114</v>
      </c>
      <c r="F22" s="51">
        <v>5.5</v>
      </c>
      <c r="G22" s="52">
        <v>5.5</v>
      </c>
      <c r="H22" s="122">
        <f t="shared" si="5"/>
        <v>5.5</v>
      </c>
      <c r="I22" s="224"/>
      <c r="J22" s="241" t="s">
        <v>265</v>
      </c>
      <c r="K22" s="262">
        <v>6</v>
      </c>
      <c r="L22" s="59">
        <v>6</v>
      </c>
      <c r="M22" s="122">
        <f t="shared" si="6"/>
        <v>6</v>
      </c>
      <c r="N22" s="245" t="s">
        <v>150</v>
      </c>
      <c r="O22" s="185">
        <v>5</v>
      </c>
      <c r="P22" s="52">
        <v>5</v>
      </c>
      <c r="Q22" s="122">
        <f t="shared" si="7"/>
        <v>5</v>
      </c>
      <c r="R22" s="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3.5" thickBot="1">
      <c r="A23" s="186" t="s">
        <v>325</v>
      </c>
      <c r="B23" s="187">
        <v>5.5</v>
      </c>
      <c r="C23" s="124">
        <v>6</v>
      </c>
      <c r="D23" s="364">
        <f t="shared" si="4"/>
        <v>5.75</v>
      </c>
      <c r="E23" s="186" t="s">
        <v>330</v>
      </c>
      <c r="F23" s="123">
        <v>5.5</v>
      </c>
      <c r="G23" s="124">
        <v>6</v>
      </c>
      <c r="H23" s="122">
        <f t="shared" si="5"/>
        <v>5.75</v>
      </c>
      <c r="I23" s="224"/>
      <c r="J23" s="242" t="s">
        <v>131</v>
      </c>
      <c r="K23" s="263">
        <v>6</v>
      </c>
      <c r="L23" s="265">
        <v>6.5</v>
      </c>
      <c r="M23" s="122">
        <f t="shared" si="6"/>
        <v>6.25</v>
      </c>
      <c r="N23" s="246" t="s">
        <v>156</v>
      </c>
      <c r="O23" s="187">
        <v>5.5</v>
      </c>
      <c r="P23" s="124">
        <v>5.5</v>
      </c>
      <c r="Q23" s="364">
        <f t="shared" si="7"/>
        <v>5.5</v>
      </c>
      <c r="R23" s="4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3.5" thickBot="1">
      <c r="A24" s="179" t="s">
        <v>92</v>
      </c>
      <c r="B24" s="180">
        <v>0.5</v>
      </c>
      <c r="C24" s="65">
        <v>0.5</v>
      </c>
      <c r="D24" s="125">
        <f t="shared" si="4"/>
        <v>0.5</v>
      </c>
      <c r="E24" s="179" t="s">
        <v>129</v>
      </c>
      <c r="F24" s="87">
        <v>0.5</v>
      </c>
      <c r="G24" s="65">
        <v>0.5</v>
      </c>
      <c r="H24" s="125">
        <f t="shared" si="5"/>
        <v>0.5</v>
      </c>
      <c r="I24" s="223"/>
      <c r="J24" s="238" t="s">
        <v>148</v>
      </c>
      <c r="K24" s="259">
        <v>2</v>
      </c>
      <c r="L24" s="96">
        <v>1.5</v>
      </c>
      <c r="M24" s="125">
        <f t="shared" si="6"/>
        <v>1.75</v>
      </c>
      <c r="N24" s="247" t="s">
        <v>166</v>
      </c>
      <c r="O24" s="180">
        <v>0.5</v>
      </c>
      <c r="P24" s="65">
        <v>0</v>
      </c>
      <c r="Q24" s="125">
        <f t="shared" si="7"/>
        <v>0.25</v>
      </c>
      <c r="R24" s="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2.75">
      <c r="A25" s="60"/>
      <c r="B25" s="16"/>
      <c r="C25" s="16"/>
      <c r="D25" s="131"/>
      <c r="E25" s="60"/>
      <c r="F25" s="56"/>
      <c r="G25" s="56"/>
      <c r="H25" s="131"/>
      <c r="I25" s="225"/>
      <c r="J25" s="139"/>
      <c r="K25" s="84"/>
      <c r="L25" s="140"/>
      <c r="M25" s="275"/>
      <c r="N25" s="132"/>
      <c r="O25" s="133"/>
      <c r="P25" s="133"/>
      <c r="Q25" s="131"/>
      <c r="R25" s="4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>
      <c r="A26" s="29"/>
      <c r="B26" s="280">
        <f>D4+B5+B6+B7+B8+B9+B10+B11+B12+B13+B14+B15+B24</f>
        <v>68</v>
      </c>
      <c r="C26" s="280">
        <f>D4+C5+C6+C7+C8+C9+C10+C11+C12+C13+C14+C15+C24</f>
        <v>68</v>
      </c>
      <c r="D26" s="407">
        <f>D4+D5+D6+D7+D8+D9+D10+D11+D12+D13+D14+D15+D24</f>
        <v>68</v>
      </c>
      <c r="E26" s="29"/>
      <c r="F26" s="282">
        <f>H4+F5+F6+F7+F8+F9+F10+F11+F12+F13+F14+F15+F24</f>
        <v>70</v>
      </c>
      <c r="G26" s="371">
        <f>H4+G5+G6+G7+G8+G9+G10+G11+G12+G13+G14+G15+G24</f>
        <v>70.5</v>
      </c>
      <c r="H26" s="411">
        <f>H4+H5+H6+H7+H8+H9+H10+H11+H12+H13+H14+H15+H24</f>
        <v>70.25</v>
      </c>
      <c r="I26" s="226"/>
      <c r="J26" s="141"/>
      <c r="K26" s="378">
        <f>M4+K5+K6+K7+K8+K9+K10+K11+K12+K13+K14+K15+K24</f>
        <v>77</v>
      </c>
      <c r="L26" s="377">
        <f>M4+L5+L6+L7+L8+L9+L10+L11+L12+L13+L14+L15+L24</f>
        <v>79.5</v>
      </c>
      <c r="M26" s="379">
        <f>M4+M5+M6+M7+M8+M9+M10+M11+M12+M13+M14+M15+M24</f>
        <v>78.25</v>
      </c>
      <c r="N26" s="29"/>
      <c r="O26" s="278">
        <f>Q4+O5+O6+O7+O8+O9+O10+O11+O12+O13+O14+O15+O24</f>
        <v>70.5</v>
      </c>
      <c r="P26" s="412">
        <f>Q4+P5+P6+P7+P8+P9+P10+P11+P12+P13+P14+P15+P24</f>
        <v>68.5</v>
      </c>
      <c r="Q26" s="283">
        <f>Q4+Q5+Q6+Q7+Q8+Q9+Q10+Q11+Q12+Q13+Q14+Q15+Q24</f>
        <v>69.5</v>
      </c>
      <c r="R26" s="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3.5" thickBot="1">
      <c r="A27" s="188"/>
      <c r="B27" s="126"/>
      <c r="C27" s="126"/>
      <c r="D27" s="76"/>
      <c r="E27" s="188"/>
      <c r="F27" s="126"/>
      <c r="G27" s="126"/>
      <c r="H27" s="76"/>
      <c r="I27" s="227"/>
      <c r="J27" s="141"/>
      <c r="K27" s="27"/>
      <c r="L27" s="140"/>
      <c r="M27" s="142"/>
      <c r="N27" s="29"/>
      <c r="O27" s="28"/>
      <c r="P27" s="28"/>
      <c r="Q27" s="102"/>
      <c r="R27" s="4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8.75" thickBot="1">
      <c r="A28" s="298"/>
      <c r="B28" s="299"/>
      <c r="C28" s="299"/>
      <c r="D28" s="212">
        <v>1</v>
      </c>
      <c r="E28" s="303"/>
      <c r="F28" s="304"/>
      <c r="G28" s="304"/>
      <c r="H28" s="127">
        <v>1</v>
      </c>
      <c r="I28" s="230"/>
      <c r="J28" s="306"/>
      <c r="K28" s="143"/>
      <c r="L28" s="307"/>
      <c r="M28" s="302">
        <v>3</v>
      </c>
      <c r="N28" s="305"/>
      <c r="O28" s="134"/>
      <c r="P28" s="134"/>
      <c r="Q28" s="135">
        <v>1</v>
      </c>
      <c r="R28" s="6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6" customHeight="1" thickBot="1">
      <c r="A29" s="231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thickBot="1">
      <c r="A30" s="932" t="s">
        <v>571</v>
      </c>
      <c r="B30" s="933"/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3.5" thickBot="1">
      <c r="A31" s="923" t="s">
        <v>34</v>
      </c>
      <c r="B31" s="924"/>
      <c r="C31" s="924"/>
      <c r="D31" s="943"/>
      <c r="E31" s="948" t="s">
        <v>339</v>
      </c>
      <c r="F31" s="982"/>
      <c r="G31" s="982"/>
      <c r="H31" s="949"/>
      <c r="I31" s="229"/>
      <c r="J31" s="950" t="s">
        <v>30</v>
      </c>
      <c r="K31" s="950"/>
      <c r="L31" s="950"/>
      <c r="M31" s="897"/>
      <c r="N31" s="905" t="s">
        <v>31</v>
      </c>
      <c r="O31" s="979"/>
      <c r="P31" s="979"/>
      <c r="Q31" s="906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 thickBot="1">
      <c r="A32" s="213" t="s">
        <v>3</v>
      </c>
      <c r="B32" s="213" t="s">
        <v>20</v>
      </c>
      <c r="C32" s="213" t="s">
        <v>21</v>
      </c>
      <c r="D32" s="214">
        <v>2</v>
      </c>
      <c r="E32" s="148" t="s">
        <v>3</v>
      </c>
      <c r="F32" s="148" t="s">
        <v>20</v>
      </c>
      <c r="G32" s="148" t="s">
        <v>21</v>
      </c>
      <c r="H32" s="149">
        <v>0</v>
      </c>
      <c r="I32" s="229"/>
      <c r="J32" s="166" t="s">
        <v>3</v>
      </c>
      <c r="K32" s="166" t="s">
        <v>20</v>
      </c>
      <c r="L32" s="167" t="s">
        <v>21</v>
      </c>
      <c r="M32" s="164">
        <v>2</v>
      </c>
      <c r="N32" s="170" t="s">
        <v>3</v>
      </c>
      <c r="O32" s="170" t="s">
        <v>20</v>
      </c>
      <c r="P32" s="170" t="s">
        <v>21</v>
      </c>
      <c r="Q32" s="171"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>
      <c r="A33" s="175" t="s">
        <v>260</v>
      </c>
      <c r="B33" s="176">
        <f>6-1-1-1-1</f>
        <v>2</v>
      </c>
      <c r="C33" s="114">
        <f>5.5-1-1-1-1</f>
        <v>1.5</v>
      </c>
      <c r="D33" s="115">
        <f>(C33+B33)/2</f>
        <v>1.75</v>
      </c>
      <c r="E33" s="150" t="s">
        <v>175</v>
      </c>
      <c r="F33" s="151">
        <f>6-1-1</f>
        <v>4</v>
      </c>
      <c r="G33" s="152">
        <f>6-1-1</f>
        <v>4</v>
      </c>
      <c r="H33" s="115">
        <f>(G33+F33)/2</f>
        <v>4</v>
      </c>
      <c r="I33" s="229"/>
      <c r="J33" s="175" t="s">
        <v>319</v>
      </c>
      <c r="K33" s="266">
        <f>6-1-1</f>
        <v>4</v>
      </c>
      <c r="L33" s="152">
        <f>6-1-1</f>
        <v>4</v>
      </c>
      <c r="M33" s="115">
        <f>(L33+K33)/2</f>
        <v>4</v>
      </c>
      <c r="N33" s="175" t="s">
        <v>169</v>
      </c>
      <c r="O33" s="113">
        <f>7+1</f>
        <v>8</v>
      </c>
      <c r="P33" s="114">
        <f>7.5+1</f>
        <v>8.5</v>
      </c>
      <c r="Q33" s="115">
        <f>(P33+O33)/2</f>
        <v>8.25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>
      <c r="A34" s="177" t="s">
        <v>56</v>
      </c>
      <c r="B34" s="178">
        <v>6</v>
      </c>
      <c r="C34" s="19">
        <v>5.5</v>
      </c>
      <c r="D34" s="116">
        <f>(C34+B34)/2</f>
        <v>5.75</v>
      </c>
      <c r="E34" s="153" t="s">
        <v>291</v>
      </c>
      <c r="F34" s="49">
        <v>5</v>
      </c>
      <c r="G34" s="53">
        <v>6</v>
      </c>
      <c r="H34" s="116">
        <f>(G34+F34)/2</f>
        <v>5.5</v>
      </c>
      <c r="I34" s="229"/>
      <c r="J34" s="177" t="s">
        <v>95</v>
      </c>
      <c r="K34" s="267">
        <v>5.5</v>
      </c>
      <c r="L34" s="53">
        <v>5</v>
      </c>
      <c r="M34" s="116">
        <f>(L34+K34)/2</f>
        <v>5.25</v>
      </c>
      <c r="N34" s="177" t="s">
        <v>172</v>
      </c>
      <c r="O34" s="18">
        <v>6</v>
      </c>
      <c r="P34" s="19">
        <v>6</v>
      </c>
      <c r="Q34" s="116">
        <f>(P34+O34)/2</f>
        <v>6</v>
      </c>
      <c r="R34" s="22"/>
      <c r="S34" s="22"/>
      <c r="T34" s="22"/>
      <c r="U34" s="22"/>
      <c r="V34" s="22"/>
      <c r="W34" s="971"/>
      <c r="X34" s="97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2.75">
      <c r="A35" s="177" t="s">
        <v>58</v>
      </c>
      <c r="B35" s="178">
        <f>5.5-0.5</f>
        <v>5</v>
      </c>
      <c r="C35" s="19">
        <f>5.5-0.5</f>
        <v>5</v>
      </c>
      <c r="D35" s="116">
        <f aca="true" t="shared" si="8" ref="D35:D42">(C35+B35)/2</f>
        <v>5</v>
      </c>
      <c r="E35" s="153" t="s">
        <v>210</v>
      </c>
      <c r="F35" s="49">
        <v>7</v>
      </c>
      <c r="G35" s="53">
        <v>6.5</v>
      </c>
      <c r="H35" s="116">
        <f aca="true" t="shared" si="9" ref="H35:H43">(G35+F35)/2</f>
        <v>6.75</v>
      </c>
      <c r="I35" s="229"/>
      <c r="J35" s="177" t="s">
        <v>109</v>
      </c>
      <c r="K35" s="267">
        <v>6</v>
      </c>
      <c r="L35" s="53">
        <v>6</v>
      </c>
      <c r="M35" s="116">
        <f aca="true" t="shared" si="10" ref="M35:M42">(L35+K35)/2</f>
        <v>6</v>
      </c>
      <c r="N35" s="177" t="s">
        <v>171</v>
      </c>
      <c r="O35" s="18">
        <v>6</v>
      </c>
      <c r="P35" s="19">
        <v>6</v>
      </c>
      <c r="Q35" s="116">
        <f aca="true" t="shared" si="11" ref="Q35:Q43">(P35+O35)/2</f>
        <v>6</v>
      </c>
      <c r="R35" s="22"/>
      <c r="S35" s="22"/>
      <c r="T35" s="22"/>
      <c r="U35" s="22"/>
      <c r="V35" s="22"/>
      <c r="W35" s="14"/>
      <c r="X35" s="85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>
      <c r="A36" s="177" t="s">
        <v>257</v>
      </c>
      <c r="B36" s="178">
        <f>6-0.5</f>
        <v>5.5</v>
      </c>
      <c r="C36" s="19">
        <f>6-0.5</f>
        <v>5.5</v>
      </c>
      <c r="D36" s="116">
        <f t="shared" si="8"/>
        <v>5.5</v>
      </c>
      <c r="E36" s="153" t="s">
        <v>288</v>
      </c>
      <c r="F36" s="49">
        <v>6</v>
      </c>
      <c r="G36" s="53">
        <v>6</v>
      </c>
      <c r="H36" s="116">
        <f t="shared" si="9"/>
        <v>6</v>
      </c>
      <c r="I36" s="229"/>
      <c r="J36" s="177" t="s">
        <v>274</v>
      </c>
      <c r="K36" s="267">
        <v>5.5</v>
      </c>
      <c r="L36" s="53">
        <v>6</v>
      </c>
      <c r="M36" s="116">
        <f t="shared" si="10"/>
        <v>5.75</v>
      </c>
      <c r="N36" s="177" t="s">
        <v>170</v>
      </c>
      <c r="O36" s="18">
        <v>5.5</v>
      </c>
      <c r="P36" s="19">
        <v>6</v>
      </c>
      <c r="Q36" s="116">
        <f t="shared" si="11"/>
        <v>5.75</v>
      </c>
      <c r="R36" s="22"/>
      <c r="S36" s="22"/>
      <c r="T36" s="22"/>
      <c r="U36" s="22"/>
      <c r="V36" s="22"/>
      <c r="W36" s="17"/>
      <c r="X36" s="5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>
      <c r="A37" s="177" t="s">
        <v>60</v>
      </c>
      <c r="B37" s="178">
        <v>6</v>
      </c>
      <c r="C37" s="19">
        <v>5.5</v>
      </c>
      <c r="D37" s="116">
        <f t="shared" si="8"/>
        <v>5.75</v>
      </c>
      <c r="E37" s="153" t="s">
        <v>221</v>
      </c>
      <c r="F37" s="49">
        <v>6.5</v>
      </c>
      <c r="G37" s="53">
        <v>6</v>
      </c>
      <c r="H37" s="116">
        <f t="shared" si="9"/>
        <v>6.25</v>
      </c>
      <c r="I37" s="229"/>
      <c r="J37" s="177" t="s">
        <v>107</v>
      </c>
      <c r="K37" s="267">
        <v>6.5</v>
      </c>
      <c r="L37" s="53">
        <v>6.5</v>
      </c>
      <c r="M37" s="116">
        <f t="shared" si="10"/>
        <v>6.5</v>
      </c>
      <c r="N37" s="177" t="s">
        <v>174</v>
      </c>
      <c r="O37" s="18">
        <f>4.5-0.5</f>
        <v>4</v>
      </c>
      <c r="P37" s="19">
        <f>6-0.5</f>
        <v>5.5</v>
      </c>
      <c r="Q37" s="116">
        <f t="shared" si="11"/>
        <v>4.75</v>
      </c>
      <c r="R37" s="22"/>
      <c r="S37" s="22"/>
      <c r="T37" s="22"/>
      <c r="U37" s="22"/>
      <c r="V37" s="22"/>
      <c r="W37" s="17"/>
      <c r="X37" s="5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2.75">
      <c r="A38" s="177" t="s">
        <v>72</v>
      </c>
      <c r="B38" s="178">
        <v>5.5</v>
      </c>
      <c r="C38" s="19">
        <v>6</v>
      </c>
      <c r="D38" s="116">
        <f t="shared" si="8"/>
        <v>5.75</v>
      </c>
      <c r="E38" s="153" t="s">
        <v>213</v>
      </c>
      <c r="F38" s="49">
        <f>6.5+3</f>
        <v>9.5</v>
      </c>
      <c r="G38" s="53">
        <f>7+3</f>
        <v>10</v>
      </c>
      <c r="H38" s="116">
        <f t="shared" si="9"/>
        <v>9.75</v>
      </c>
      <c r="I38" s="229"/>
      <c r="J38" s="177" t="s">
        <v>97</v>
      </c>
      <c r="K38" s="267">
        <f>7.5-0.5</f>
        <v>7</v>
      </c>
      <c r="L38" s="53">
        <f>8-0.5</f>
        <v>7.5</v>
      </c>
      <c r="M38" s="116">
        <f t="shared" si="10"/>
        <v>7.25</v>
      </c>
      <c r="N38" s="177" t="s">
        <v>282</v>
      </c>
      <c r="O38" s="18">
        <v>7</v>
      </c>
      <c r="P38" s="19">
        <v>6.5</v>
      </c>
      <c r="Q38" s="116">
        <f t="shared" si="11"/>
        <v>6.75</v>
      </c>
      <c r="R38" s="22"/>
      <c r="S38" s="22"/>
      <c r="T38" s="22"/>
      <c r="U38" s="22"/>
      <c r="V38" s="22"/>
      <c r="W38" s="17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77" t="s">
        <v>62</v>
      </c>
      <c r="B39" s="178">
        <v>6.5</v>
      </c>
      <c r="C39" s="19">
        <v>6</v>
      </c>
      <c r="D39" s="116">
        <f t="shared" si="8"/>
        <v>6.25</v>
      </c>
      <c r="E39" s="153" t="s">
        <v>335</v>
      </c>
      <c r="F39" s="49" t="s">
        <v>293</v>
      </c>
      <c r="G39" s="53" t="s">
        <v>293</v>
      </c>
      <c r="H39" s="116" t="s">
        <v>293</v>
      </c>
      <c r="I39" s="229"/>
      <c r="J39" s="177" t="s">
        <v>98</v>
      </c>
      <c r="K39" s="267">
        <v>6</v>
      </c>
      <c r="L39" s="53">
        <v>5.5</v>
      </c>
      <c r="M39" s="116">
        <f t="shared" si="10"/>
        <v>5.75</v>
      </c>
      <c r="N39" s="177" t="s">
        <v>326</v>
      </c>
      <c r="O39" s="18">
        <v>6</v>
      </c>
      <c r="P39" s="19">
        <v>6</v>
      </c>
      <c r="Q39" s="116">
        <f t="shared" si="11"/>
        <v>6</v>
      </c>
      <c r="R39" s="22"/>
      <c r="S39" s="22"/>
      <c r="T39" s="22"/>
      <c r="U39" s="22"/>
      <c r="V39" s="22"/>
      <c r="W39" s="17"/>
      <c r="X39" s="5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77" t="s">
        <v>61</v>
      </c>
      <c r="B40" s="178">
        <f>5-0.5</f>
        <v>4.5</v>
      </c>
      <c r="C40" s="19">
        <f>6-0.5</f>
        <v>5.5</v>
      </c>
      <c r="D40" s="116">
        <f t="shared" si="8"/>
        <v>5</v>
      </c>
      <c r="E40" s="153" t="s">
        <v>215</v>
      </c>
      <c r="F40" s="49">
        <v>6</v>
      </c>
      <c r="G40" s="53">
        <v>6</v>
      </c>
      <c r="H40" s="116">
        <f t="shared" si="9"/>
        <v>6</v>
      </c>
      <c r="I40" s="229"/>
      <c r="J40" s="177" t="s">
        <v>275</v>
      </c>
      <c r="K40" s="267" t="s">
        <v>227</v>
      </c>
      <c r="L40" s="53" t="s">
        <v>227</v>
      </c>
      <c r="M40" s="116" t="s">
        <v>227</v>
      </c>
      <c r="N40" s="177" t="s">
        <v>183</v>
      </c>
      <c r="O40" s="18">
        <v>5.5</v>
      </c>
      <c r="P40" s="19">
        <v>6.5</v>
      </c>
      <c r="Q40" s="116">
        <f t="shared" si="11"/>
        <v>6</v>
      </c>
      <c r="R40" s="22"/>
      <c r="S40" s="22"/>
      <c r="T40" s="22"/>
      <c r="U40" s="22"/>
      <c r="V40" s="22"/>
      <c r="W40" s="17"/>
      <c r="X40" s="5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>
      <c r="A41" s="177" t="s">
        <v>63</v>
      </c>
      <c r="B41" s="178">
        <v>6</v>
      </c>
      <c r="C41" s="19">
        <v>6.5</v>
      </c>
      <c r="D41" s="116">
        <f t="shared" si="8"/>
        <v>6.25</v>
      </c>
      <c r="E41" s="153" t="s">
        <v>212</v>
      </c>
      <c r="F41" s="49">
        <v>6</v>
      </c>
      <c r="G41" s="53">
        <v>6.5</v>
      </c>
      <c r="H41" s="116">
        <f t="shared" si="9"/>
        <v>6.25</v>
      </c>
      <c r="I41" s="229"/>
      <c r="J41" s="177" t="s">
        <v>104</v>
      </c>
      <c r="K41" s="267" t="s">
        <v>227</v>
      </c>
      <c r="L41" s="53" t="s">
        <v>227</v>
      </c>
      <c r="M41" s="116" t="s">
        <v>227</v>
      </c>
      <c r="N41" s="177" t="s">
        <v>182</v>
      </c>
      <c r="O41" s="18">
        <v>5.5</v>
      </c>
      <c r="P41" s="19">
        <v>5</v>
      </c>
      <c r="Q41" s="116">
        <f t="shared" si="11"/>
        <v>5.25</v>
      </c>
      <c r="R41" s="22"/>
      <c r="S41" s="22"/>
      <c r="T41" s="22"/>
      <c r="U41" s="22"/>
      <c r="V41" s="22"/>
      <c r="W41" s="17"/>
      <c r="X41" s="5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2.75">
      <c r="A42" s="177" t="s">
        <v>259</v>
      </c>
      <c r="B42" s="178">
        <f>6.5+3</f>
        <v>9.5</v>
      </c>
      <c r="C42" s="19">
        <f>6.5+3</f>
        <v>9.5</v>
      </c>
      <c r="D42" s="116">
        <f t="shared" si="8"/>
        <v>9.5</v>
      </c>
      <c r="E42" s="153" t="s">
        <v>93</v>
      </c>
      <c r="F42" s="49">
        <v>7</v>
      </c>
      <c r="G42" s="53">
        <v>6.5</v>
      </c>
      <c r="H42" s="116">
        <f t="shared" si="9"/>
        <v>6.75</v>
      </c>
      <c r="I42" s="229"/>
      <c r="J42" s="177" t="s">
        <v>102</v>
      </c>
      <c r="K42" s="267">
        <f>6+3</f>
        <v>9</v>
      </c>
      <c r="L42" s="53">
        <f>6.5+3</f>
        <v>9.5</v>
      </c>
      <c r="M42" s="116">
        <f t="shared" si="10"/>
        <v>9.25</v>
      </c>
      <c r="N42" s="177" t="s">
        <v>178</v>
      </c>
      <c r="O42" s="18" t="s">
        <v>293</v>
      </c>
      <c r="P42" s="19" t="s">
        <v>293</v>
      </c>
      <c r="Q42" s="116" t="s">
        <v>293</v>
      </c>
      <c r="R42" s="22"/>
      <c r="S42" s="22"/>
      <c r="T42" s="22"/>
      <c r="U42" s="22"/>
      <c r="V42" s="22"/>
      <c r="W42" s="17"/>
      <c r="X42" s="54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3.5" thickBot="1">
      <c r="A43" s="179" t="s">
        <v>321</v>
      </c>
      <c r="B43" s="180">
        <f>6.5+2</f>
        <v>8.5</v>
      </c>
      <c r="C43" s="65">
        <f>5.5+2</f>
        <v>7.5</v>
      </c>
      <c r="D43" s="117">
        <f>(C43+B43)/2</f>
        <v>8</v>
      </c>
      <c r="E43" s="154" t="s">
        <v>216</v>
      </c>
      <c r="F43" s="155">
        <f>5.5-0.5</f>
        <v>5</v>
      </c>
      <c r="G43" s="96">
        <f>5.5-0.5</f>
        <v>5</v>
      </c>
      <c r="H43" s="117">
        <f t="shared" si="9"/>
        <v>5</v>
      </c>
      <c r="I43" s="229"/>
      <c r="J43" s="179" t="s">
        <v>101</v>
      </c>
      <c r="K43" s="268">
        <v>6</v>
      </c>
      <c r="L43" s="96">
        <v>6</v>
      </c>
      <c r="M43" s="117">
        <f>(L43+K43)/2</f>
        <v>6</v>
      </c>
      <c r="N43" s="179" t="s">
        <v>179</v>
      </c>
      <c r="O43" s="87">
        <v>7</v>
      </c>
      <c r="P43" s="65">
        <v>6.5</v>
      </c>
      <c r="Q43" s="117">
        <f t="shared" si="11"/>
        <v>6.75</v>
      </c>
      <c r="R43" s="22"/>
      <c r="S43" s="22"/>
      <c r="T43" s="22"/>
      <c r="U43" s="22"/>
      <c r="V43" s="22"/>
      <c r="W43" s="17"/>
      <c r="X43" s="5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3.5" thickBot="1">
      <c r="A44" s="46"/>
      <c r="B44" s="128"/>
      <c r="C44" s="128"/>
      <c r="D44" s="52"/>
      <c r="E44" s="30"/>
      <c r="F44" s="4"/>
      <c r="G44" s="4"/>
      <c r="H44" s="52"/>
      <c r="I44" s="229"/>
      <c r="J44" s="181"/>
      <c r="K44" s="269"/>
      <c r="L44" s="260"/>
      <c r="M44" s="52"/>
      <c r="N44" s="181"/>
      <c r="O44" s="118"/>
      <c r="P44" s="118"/>
      <c r="Q44" s="52"/>
      <c r="R44" s="22"/>
      <c r="S44" s="22"/>
      <c r="T44" s="22"/>
      <c r="U44" s="22"/>
      <c r="V44" s="22"/>
      <c r="W44" s="17"/>
      <c r="X44" s="54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>
      <c r="A45" s="182" t="s">
        <v>55</v>
      </c>
      <c r="B45" s="183">
        <f>5.5-1-1</f>
        <v>3.5</v>
      </c>
      <c r="C45" s="120">
        <f>5.5-1-1</f>
        <v>3.5</v>
      </c>
      <c r="D45" s="121">
        <f aca="true" t="shared" si="12" ref="D45:D52">(C45+B45)/2</f>
        <v>3.5</v>
      </c>
      <c r="E45" s="156" t="s">
        <v>289</v>
      </c>
      <c r="F45" s="157" t="s">
        <v>226</v>
      </c>
      <c r="G45" s="158" t="s">
        <v>226</v>
      </c>
      <c r="H45" s="121" t="s">
        <v>226</v>
      </c>
      <c r="I45" s="229"/>
      <c r="J45" s="182" t="s">
        <v>111</v>
      </c>
      <c r="K45" s="270">
        <f>6.5-1</f>
        <v>5.5</v>
      </c>
      <c r="L45" s="264">
        <f>6-1</f>
        <v>5</v>
      </c>
      <c r="M45" s="121">
        <f aca="true" t="shared" si="13" ref="M45:M52">(L45+K45)/2</f>
        <v>5.25</v>
      </c>
      <c r="N45" s="182" t="s">
        <v>180</v>
      </c>
      <c r="O45" s="119">
        <f>6.5-1-1-1</f>
        <v>3.5</v>
      </c>
      <c r="P45" s="120">
        <f>5.5-1-1-1</f>
        <v>2.5</v>
      </c>
      <c r="Q45" s="121">
        <f aca="true" t="shared" si="14" ref="Q45:Q52">(P45+O45)/2</f>
        <v>3</v>
      </c>
      <c r="R45" s="22"/>
      <c r="S45" s="22"/>
      <c r="T45" s="22"/>
      <c r="U45" s="22"/>
      <c r="V45" s="22"/>
      <c r="W45" s="17"/>
      <c r="X45" s="54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2.75">
      <c r="A46" s="184" t="s">
        <v>261</v>
      </c>
      <c r="B46" s="185">
        <f>6.5+3</f>
        <v>9.5</v>
      </c>
      <c r="C46" s="52">
        <f>6.5+3</f>
        <v>9.5</v>
      </c>
      <c r="D46" s="122">
        <f t="shared" si="12"/>
        <v>9.5</v>
      </c>
      <c r="E46" s="153" t="s">
        <v>211</v>
      </c>
      <c r="F46" s="49">
        <v>6</v>
      </c>
      <c r="G46" s="26">
        <v>6</v>
      </c>
      <c r="H46" s="116">
        <f aca="true" t="shared" si="15" ref="H46:H52">(G46+F46)/2</f>
        <v>6</v>
      </c>
      <c r="I46" s="229"/>
      <c r="J46" s="184" t="s">
        <v>276</v>
      </c>
      <c r="K46" s="271" t="s">
        <v>228</v>
      </c>
      <c r="L46" s="59" t="s">
        <v>228</v>
      </c>
      <c r="M46" s="122" t="s">
        <v>228</v>
      </c>
      <c r="N46" s="177" t="s">
        <v>205</v>
      </c>
      <c r="O46" s="18">
        <v>5.5</v>
      </c>
      <c r="P46" s="19">
        <v>5</v>
      </c>
      <c r="Q46" s="116">
        <f t="shared" si="14"/>
        <v>5.25</v>
      </c>
      <c r="R46" s="22"/>
      <c r="S46" s="22"/>
      <c r="T46" s="22"/>
      <c r="U46" s="22"/>
      <c r="V46" s="22"/>
      <c r="W46" s="17"/>
      <c r="X46" s="5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>
      <c r="A47" s="184" t="s">
        <v>57</v>
      </c>
      <c r="B47" s="185">
        <f>5-0.5</f>
        <v>4.5</v>
      </c>
      <c r="C47" s="52">
        <f>6-0.5</f>
        <v>5.5</v>
      </c>
      <c r="D47" s="122">
        <f t="shared" si="12"/>
        <v>5</v>
      </c>
      <c r="E47" s="248" t="s">
        <v>224</v>
      </c>
      <c r="F47" s="3">
        <v>6</v>
      </c>
      <c r="G47" s="48">
        <v>6</v>
      </c>
      <c r="H47" s="122">
        <f t="shared" si="15"/>
        <v>6</v>
      </c>
      <c r="I47" s="229"/>
      <c r="J47" s="177" t="s">
        <v>105</v>
      </c>
      <c r="K47" s="267">
        <v>5.5</v>
      </c>
      <c r="L47" s="53">
        <v>7</v>
      </c>
      <c r="M47" s="116">
        <f t="shared" si="13"/>
        <v>6.25</v>
      </c>
      <c r="N47" s="184" t="s">
        <v>177</v>
      </c>
      <c r="O47" s="51">
        <v>5.5</v>
      </c>
      <c r="P47" s="52">
        <v>5</v>
      </c>
      <c r="Q47" s="122">
        <f t="shared" si="14"/>
        <v>5.25</v>
      </c>
      <c r="R47" s="22"/>
      <c r="S47" s="22"/>
      <c r="T47" s="22"/>
      <c r="U47" s="22"/>
      <c r="V47" s="22"/>
      <c r="W47" s="40"/>
      <c r="X47" s="54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>
      <c r="A48" s="184" t="s">
        <v>69</v>
      </c>
      <c r="B48" s="185">
        <v>6.5</v>
      </c>
      <c r="C48" s="52">
        <v>5.5</v>
      </c>
      <c r="D48" s="122">
        <f t="shared" si="12"/>
        <v>6</v>
      </c>
      <c r="E48" s="248" t="s">
        <v>219</v>
      </c>
      <c r="F48" s="57">
        <v>6</v>
      </c>
      <c r="G48" s="24">
        <v>6</v>
      </c>
      <c r="H48" s="122">
        <f t="shared" si="15"/>
        <v>6</v>
      </c>
      <c r="I48" s="229"/>
      <c r="J48" s="177" t="s">
        <v>106</v>
      </c>
      <c r="K48" s="267">
        <f>6.5+3</f>
        <v>9.5</v>
      </c>
      <c r="L48" s="53">
        <f>6.5+3</f>
        <v>9.5</v>
      </c>
      <c r="M48" s="116">
        <f t="shared" si="13"/>
        <v>9.5</v>
      </c>
      <c r="N48" s="184" t="s">
        <v>173</v>
      </c>
      <c r="O48" s="51">
        <v>6</v>
      </c>
      <c r="P48" s="52">
        <v>5.5</v>
      </c>
      <c r="Q48" s="122">
        <f t="shared" si="14"/>
        <v>5.75</v>
      </c>
      <c r="R48" s="22"/>
      <c r="S48" s="22"/>
      <c r="T48" s="22"/>
      <c r="U48" s="22"/>
      <c r="V48" s="22"/>
      <c r="W48" s="17"/>
      <c r="X48" s="54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2.75">
      <c r="A49" s="184" t="s">
        <v>258</v>
      </c>
      <c r="B49" s="185">
        <v>5</v>
      </c>
      <c r="C49" s="52">
        <v>5.5</v>
      </c>
      <c r="D49" s="122">
        <f t="shared" si="12"/>
        <v>5.25</v>
      </c>
      <c r="E49" s="248" t="s">
        <v>223</v>
      </c>
      <c r="F49" s="57" t="s">
        <v>226</v>
      </c>
      <c r="G49" s="24" t="s">
        <v>226</v>
      </c>
      <c r="H49" s="122" t="s">
        <v>226</v>
      </c>
      <c r="I49" s="229"/>
      <c r="J49" s="184" t="s">
        <v>320</v>
      </c>
      <c r="K49" s="51" t="s">
        <v>226</v>
      </c>
      <c r="L49" s="59" t="s">
        <v>226</v>
      </c>
      <c r="M49" s="122" t="s">
        <v>226</v>
      </c>
      <c r="N49" s="184" t="s">
        <v>292</v>
      </c>
      <c r="O49" s="51">
        <v>6.5</v>
      </c>
      <c r="P49" s="52">
        <v>6.5</v>
      </c>
      <c r="Q49" s="122">
        <f t="shared" si="14"/>
        <v>6.5</v>
      </c>
      <c r="R49" s="22"/>
      <c r="S49" s="22"/>
      <c r="T49" s="22"/>
      <c r="U49" s="22"/>
      <c r="V49" s="22"/>
      <c r="W49" s="17"/>
      <c r="X49" s="54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2.75">
      <c r="A50" s="184" t="s">
        <v>71</v>
      </c>
      <c r="B50" s="185">
        <v>6.5</v>
      </c>
      <c r="C50" s="52">
        <v>6</v>
      </c>
      <c r="D50" s="122">
        <f t="shared" si="12"/>
        <v>6.25</v>
      </c>
      <c r="E50" s="248" t="s">
        <v>209</v>
      </c>
      <c r="F50" s="57">
        <v>6</v>
      </c>
      <c r="G50" s="24">
        <v>6.5</v>
      </c>
      <c r="H50" s="122">
        <f t="shared" si="15"/>
        <v>6.25</v>
      </c>
      <c r="I50" s="229"/>
      <c r="J50" s="184" t="s">
        <v>94</v>
      </c>
      <c r="K50" s="51">
        <f>5.5-0.5</f>
        <v>5</v>
      </c>
      <c r="L50" s="59">
        <f>6-0.5</f>
        <v>5.5</v>
      </c>
      <c r="M50" s="122">
        <f t="shared" si="13"/>
        <v>5.25</v>
      </c>
      <c r="N50" s="184" t="s">
        <v>281</v>
      </c>
      <c r="O50" s="51">
        <f>7+3</f>
        <v>10</v>
      </c>
      <c r="P50" s="52">
        <f>7+3</f>
        <v>10</v>
      </c>
      <c r="Q50" s="122">
        <f t="shared" si="14"/>
        <v>10</v>
      </c>
      <c r="R50" s="22"/>
      <c r="S50" s="22"/>
      <c r="T50" s="22"/>
      <c r="U50" s="22"/>
      <c r="V50" s="22"/>
      <c r="W50" s="17"/>
      <c r="X50" s="54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3.5" thickBot="1">
      <c r="A51" s="186" t="s">
        <v>64</v>
      </c>
      <c r="B51" s="187">
        <v>5</v>
      </c>
      <c r="C51" s="124">
        <v>5</v>
      </c>
      <c r="D51" s="122">
        <f t="shared" si="12"/>
        <v>5</v>
      </c>
      <c r="E51" s="159" t="s">
        <v>336</v>
      </c>
      <c r="F51" s="3" t="s">
        <v>226</v>
      </c>
      <c r="G51" s="48" t="s">
        <v>226</v>
      </c>
      <c r="H51" s="364" t="s">
        <v>226</v>
      </c>
      <c r="I51" s="229"/>
      <c r="J51" s="186" t="s">
        <v>108</v>
      </c>
      <c r="K51" s="272">
        <f>6-0.5</f>
        <v>5.5</v>
      </c>
      <c r="L51" s="265">
        <f>6.5-0.5</f>
        <v>6</v>
      </c>
      <c r="M51" s="122">
        <f t="shared" si="13"/>
        <v>5.75</v>
      </c>
      <c r="N51" s="186" t="s">
        <v>186</v>
      </c>
      <c r="O51" s="123">
        <v>6.5</v>
      </c>
      <c r="P51" s="124">
        <v>6</v>
      </c>
      <c r="Q51" s="122">
        <f t="shared" si="14"/>
        <v>6.25</v>
      </c>
      <c r="R51" s="22"/>
      <c r="S51" s="22"/>
      <c r="T51" s="22"/>
      <c r="U51" s="22"/>
      <c r="V51" s="22"/>
      <c r="W51" s="17"/>
      <c r="X51" s="54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3.5" thickBot="1">
      <c r="A52" s="179" t="s">
        <v>73</v>
      </c>
      <c r="B52" s="180">
        <v>-0.5</v>
      </c>
      <c r="C52" s="65">
        <v>-0.5</v>
      </c>
      <c r="D52" s="125">
        <f t="shared" si="12"/>
        <v>-0.5</v>
      </c>
      <c r="E52" s="160" t="s">
        <v>225</v>
      </c>
      <c r="F52" s="161">
        <v>0</v>
      </c>
      <c r="G52" s="162">
        <v>-1</v>
      </c>
      <c r="H52" s="125">
        <f t="shared" si="15"/>
        <v>-0.5</v>
      </c>
      <c r="I52" s="229"/>
      <c r="J52" s="179" t="s">
        <v>110</v>
      </c>
      <c r="K52" s="274">
        <v>-1</v>
      </c>
      <c r="L52" s="96">
        <v>-1</v>
      </c>
      <c r="M52" s="125">
        <f t="shared" si="13"/>
        <v>-1</v>
      </c>
      <c r="N52" s="179" t="s">
        <v>283</v>
      </c>
      <c r="O52" s="87">
        <v>-0.5</v>
      </c>
      <c r="P52" s="65">
        <v>-0.5</v>
      </c>
      <c r="Q52" s="410">
        <f t="shared" si="14"/>
        <v>-0.5</v>
      </c>
      <c r="R52" s="22"/>
      <c r="S52" s="22"/>
      <c r="T52" s="22"/>
      <c r="U52" s="22"/>
      <c r="V52" s="22"/>
      <c r="W52" s="17"/>
      <c r="X52" s="40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>
      <c r="A53" s="46"/>
      <c r="B53" s="128"/>
      <c r="C53" s="128"/>
      <c r="D53" s="131"/>
      <c r="E53" s="46"/>
      <c r="F53" s="128"/>
      <c r="G53" s="128"/>
      <c r="H53" s="276"/>
      <c r="I53" s="229"/>
      <c r="J53" s="359"/>
      <c r="K53" s="16"/>
      <c r="L53" s="58"/>
      <c r="M53" s="275"/>
      <c r="N53" s="46"/>
      <c r="O53" s="128"/>
      <c r="P53" s="128"/>
      <c r="Q53" s="131"/>
      <c r="R53" s="22"/>
      <c r="S53" s="22"/>
      <c r="T53" s="22"/>
      <c r="U53" s="22"/>
      <c r="V53" s="22"/>
      <c r="W53" s="17"/>
      <c r="X53" s="4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>
      <c r="A54" s="29"/>
      <c r="B54" s="315">
        <f>D32+B33+B34+B35+B36+B37+B38+B39+B40+B41+B42+B43+B52</f>
        <v>66.5</v>
      </c>
      <c r="C54" s="315">
        <f>D32+C33+C34+C35+C36+C37+C38+C39+C40+C41+C42+C43+C52</f>
        <v>65.5</v>
      </c>
      <c r="D54" s="408">
        <f>D32+D33+D34+D35+D36+D37+D38+D39+D40+D41+D42+D43+D52</f>
        <v>66</v>
      </c>
      <c r="E54" s="29"/>
      <c r="F54" s="317">
        <f>H32+F33+F34+F35+F36+F37+F38+F46+F40+F41+F42+F43+F52</f>
        <v>68</v>
      </c>
      <c r="G54" s="373">
        <f>H32+G33+G34+G35+G36+G37+G38+G46+G40+G41+G42+G43+G52</f>
        <v>67.5</v>
      </c>
      <c r="H54" s="413">
        <f>H32+H33+H34+H35+H36+H37+H38+H46+H40+H41+H42+H43+H52</f>
        <v>67.75</v>
      </c>
      <c r="I54" s="229"/>
      <c r="J54" s="29"/>
      <c r="K54" s="290">
        <f>M32+K33+K34+K35+K36+K37+K38+K39+K48+K47+K42+K43+K52</f>
        <v>71.5</v>
      </c>
      <c r="L54" s="414">
        <f>M32+L33+L34+L35+L36+L37+L38+L39+L48+L47+L42+L43+L52</f>
        <v>73.5</v>
      </c>
      <c r="M54" s="376">
        <f>M32+M33+M34+M35+M36+M37+M38+M39+M48+M47+M42+M43+M52</f>
        <v>72.5</v>
      </c>
      <c r="N54" s="29"/>
      <c r="O54" s="339">
        <f>Q32+O33+O34+O35+O36+O37+O38+O39+O40+O41+O46+O43+O52</f>
        <v>65.5</v>
      </c>
      <c r="P54" s="363">
        <f>Q32+P33+P34+P35+P36+P37+P38+P39+P40+P41+P46+P43+P52</f>
        <v>67</v>
      </c>
      <c r="Q54" s="375">
        <f>Q32+Q33+Q34+Q35+Q36+Q37+Q38+Q39+Q40+Q41+Q46+Q43+Q52</f>
        <v>66.25</v>
      </c>
      <c r="R54" s="22"/>
      <c r="S54" s="22"/>
      <c r="T54" s="22"/>
      <c r="U54" s="22"/>
      <c r="V54" s="22"/>
      <c r="W54" s="17"/>
      <c r="X54" s="86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3.5" thickBot="1">
      <c r="A55" s="188"/>
      <c r="B55" s="126"/>
      <c r="C55" s="126"/>
      <c r="D55" s="76"/>
      <c r="E55" s="29"/>
      <c r="F55" s="14"/>
      <c r="G55" s="14"/>
      <c r="H55" s="76"/>
      <c r="I55" s="229"/>
      <c r="J55" s="29"/>
      <c r="K55" s="28"/>
      <c r="L55" s="140"/>
      <c r="M55" s="138"/>
      <c r="N55" s="188"/>
      <c r="O55" s="126"/>
      <c r="P55" s="126"/>
      <c r="Q55" s="76"/>
      <c r="R55" s="22"/>
      <c r="S55" s="22"/>
      <c r="T55" s="22"/>
      <c r="U55" s="22"/>
      <c r="V55" s="22"/>
      <c r="W55" s="17"/>
      <c r="X55" s="4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8.75" thickBot="1">
      <c r="A56" s="300"/>
      <c r="B56" s="301"/>
      <c r="C56" s="301"/>
      <c r="D56" s="215">
        <v>1</v>
      </c>
      <c r="E56" s="292"/>
      <c r="F56" s="293"/>
      <c r="G56" s="293"/>
      <c r="H56" s="163">
        <v>1</v>
      </c>
      <c r="I56" s="312"/>
      <c r="J56" s="360"/>
      <c r="K56" s="169"/>
      <c r="L56" s="310"/>
      <c r="M56" s="311">
        <v>2</v>
      </c>
      <c r="N56" s="294"/>
      <c r="O56" s="295"/>
      <c r="P56" s="295"/>
      <c r="Q56" s="172">
        <v>1</v>
      </c>
      <c r="R56" s="22"/>
      <c r="S56" s="22"/>
      <c r="T56" s="22"/>
      <c r="U56" s="22"/>
      <c r="V56" s="22"/>
      <c r="W56" s="17"/>
      <c r="X56" s="4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6" customHeight="1" thickBot="1">
      <c r="A57" s="22"/>
      <c r="B57" s="22"/>
      <c r="C57" s="22"/>
      <c r="D57" s="22"/>
      <c r="E57" s="233"/>
      <c r="F57" s="234"/>
      <c r="G57" s="234"/>
      <c r="H57" s="234"/>
      <c r="I57" s="229"/>
      <c r="J57" s="234"/>
      <c r="K57" s="234"/>
      <c r="L57" s="234"/>
      <c r="M57" s="23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thickBot="1">
      <c r="A58" s="22"/>
      <c r="B58" s="22"/>
      <c r="C58" s="22"/>
      <c r="D58" s="22"/>
      <c r="E58" s="932" t="s">
        <v>612</v>
      </c>
      <c r="F58" s="933"/>
      <c r="G58" s="933"/>
      <c r="H58" s="933"/>
      <c r="I58" s="933"/>
      <c r="J58" s="933"/>
      <c r="K58" s="933"/>
      <c r="L58" s="933"/>
      <c r="M58" s="93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3.5" thickBot="1">
      <c r="A59" s="22"/>
      <c r="B59" s="22"/>
      <c r="C59" s="22"/>
      <c r="D59" s="22"/>
      <c r="E59" s="903" t="s">
        <v>29</v>
      </c>
      <c r="F59" s="945"/>
      <c r="G59" s="945"/>
      <c r="H59" s="904"/>
      <c r="I59" s="216"/>
      <c r="J59" s="888" t="s">
        <v>32</v>
      </c>
      <c r="K59" s="887"/>
      <c r="L59" s="887"/>
      <c r="M59" s="944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3.5" thickBot="1">
      <c r="A60" s="22"/>
      <c r="B60" s="22"/>
      <c r="C60" s="22"/>
      <c r="D60" s="22"/>
      <c r="E60" s="144" t="s">
        <v>3</v>
      </c>
      <c r="F60" s="144" t="s">
        <v>20</v>
      </c>
      <c r="G60" s="144" t="s">
        <v>21</v>
      </c>
      <c r="H60" s="145">
        <v>2</v>
      </c>
      <c r="I60" s="4"/>
      <c r="J60" s="173" t="s">
        <v>3</v>
      </c>
      <c r="K60" s="173" t="s">
        <v>20</v>
      </c>
      <c r="L60" s="173" t="s">
        <v>21</v>
      </c>
      <c r="M60" s="174"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>
      <c r="A61" s="22"/>
      <c r="B61" s="22"/>
      <c r="C61" s="22"/>
      <c r="D61" s="22"/>
      <c r="E61" s="236" t="s">
        <v>188</v>
      </c>
      <c r="F61" s="151">
        <f>6.5-1</f>
        <v>5.5</v>
      </c>
      <c r="G61" s="152">
        <f>6.5-1</f>
        <v>5.5</v>
      </c>
      <c r="H61" s="115">
        <f>(G61+F61)/2</f>
        <v>5.5</v>
      </c>
      <c r="I61" s="4"/>
      <c r="J61" s="175" t="s">
        <v>47</v>
      </c>
      <c r="K61" s="176">
        <f>6-1</f>
        <v>5</v>
      </c>
      <c r="L61" s="114">
        <f>6-1</f>
        <v>5</v>
      </c>
      <c r="M61" s="115">
        <f>(L61+K61)/2</f>
        <v>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>
      <c r="A62" s="22"/>
      <c r="B62" s="22"/>
      <c r="C62" s="22"/>
      <c r="D62" s="22"/>
      <c r="E62" s="237" t="s">
        <v>190</v>
      </c>
      <c r="F62" s="49">
        <v>6</v>
      </c>
      <c r="G62" s="53">
        <v>6</v>
      </c>
      <c r="H62" s="116">
        <f>(G62+F62)/2</f>
        <v>6</v>
      </c>
      <c r="I62" s="4"/>
      <c r="J62" s="177" t="s">
        <v>51</v>
      </c>
      <c r="K62" s="409">
        <v>6</v>
      </c>
      <c r="L62" s="19">
        <v>6</v>
      </c>
      <c r="M62" s="116">
        <f>(L62+K62)/2</f>
        <v>6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>
      <c r="A63" s="22"/>
      <c r="B63" s="22"/>
      <c r="C63" s="22"/>
      <c r="D63" s="22"/>
      <c r="E63" s="237" t="s">
        <v>284</v>
      </c>
      <c r="F63" s="49">
        <v>6.5</v>
      </c>
      <c r="G63" s="53">
        <v>6.5</v>
      </c>
      <c r="H63" s="116">
        <f aca="true" t="shared" si="16" ref="H63:H70">(G63+F63)/2</f>
        <v>6.5</v>
      </c>
      <c r="I63" s="4"/>
      <c r="J63" s="177" t="s">
        <v>38</v>
      </c>
      <c r="K63" s="178">
        <v>6</v>
      </c>
      <c r="L63" s="19">
        <v>6.5</v>
      </c>
      <c r="M63" s="116">
        <f aca="true" t="shared" si="17" ref="M63:M70">(L63+K63)/2</f>
        <v>6.25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>
      <c r="A64" s="22"/>
      <c r="B64" s="22"/>
      <c r="C64" s="22"/>
      <c r="D64" s="22"/>
      <c r="E64" s="237" t="s">
        <v>191</v>
      </c>
      <c r="F64" s="49">
        <f>7-0.5</f>
        <v>6.5</v>
      </c>
      <c r="G64" s="53">
        <f>7-0.5</f>
        <v>6.5</v>
      </c>
      <c r="H64" s="116">
        <f t="shared" si="16"/>
        <v>6.5</v>
      </c>
      <c r="I64" s="4"/>
      <c r="J64" s="177" t="s">
        <v>39</v>
      </c>
      <c r="K64" s="178" t="s">
        <v>227</v>
      </c>
      <c r="L64" s="19" t="s">
        <v>227</v>
      </c>
      <c r="M64" s="116" t="s">
        <v>227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>
      <c r="A65" s="22"/>
      <c r="B65" s="22"/>
      <c r="C65" s="22"/>
      <c r="D65" s="22"/>
      <c r="E65" s="237" t="s">
        <v>333</v>
      </c>
      <c r="F65" s="49">
        <v>5</v>
      </c>
      <c r="G65" s="53">
        <v>6</v>
      </c>
      <c r="H65" s="116">
        <f t="shared" si="16"/>
        <v>5.5</v>
      </c>
      <c r="I65" s="4"/>
      <c r="J65" s="177" t="s">
        <v>43</v>
      </c>
      <c r="K65" s="178">
        <f>7+3</f>
        <v>10</v>
      </c>
      <c r="L65" s="19">
        <f>7+3</f>
        <v>10</v>
      </c>
      <c r="M65" s="116">
        <f t="shared" si="17"/>
        <v>10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>
      <c r="A66" s="22"/>
      <c r="B66" s="22"/>
      <c r="C66" s="22"/>
      <c r="D66" s="22"/>
      <c r="E66" s="237" t="s">
        <v>285</v>
      </c>
      <c r="F66" s="49">
        <f>7+3</f>
        <v>10</v>
      </c>
      <c r="G66" s="53">
        <f>7+3</f>
        <v>10</v>
      </c>
      <c r="H66" s="116">
        <f t="shared" si="16"/>
        <v>10</v>
      </c>
      <c r="I66" s="4"/>
      <c r="J66" s="177" t="s">
        <v>41</v>
      </c>
      <c r="K66" s="178">
        <f>5.5-2-0.5</f>
        <v>3</v>
      </c>
      <c r="L66" s="366">
        <f>5-2-0.5</f>
        <v>2.5</v>
      </c>
      <c r="M66" s="116">
        <f t="shared" si="17"/>
        <v>2.75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>
      <c r="A67" s="22"/>
      <c r="B67" s="22"/>
      <c r="C67" s="22"/>
      <c r="D67" s="22"/>
      <c r="E67" s="237" t="s">
        <v>194</v>
      </c>
      <c r="F67" s="49">
        <v>6.5</v>
      </c>
      <c r="G67" s="53">
        <v>7</v>
      </c>
      <c r="H67" s="116">
        <f t="shared" si="16"/>
        <v>6.75</v>
      </c>
      <c r="I67" s="4"/>
      <c r="J67" s="177" t="s">
        <v>42</v>
      </c>
      <c r="K67" s="178">
        <v>6.5</v>
      </c>
      <c r="L67" s="19">
        <v>6.5</v>
      </c>
      <c r="M67" s="116">
        <f t="shared" si="17"/>
        <v>6.5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>
      <c r="A68" s="22"/>
      <c r="B68" s="22"/>
      <c r="C68" s="22"/>
      <c r="D68" s="22"/>
      <c r="E68" s="237" t="s">
        <v>195</v>
      </c>
      <c r="F68" s="49">
        <f>7+3</f>
        <v>10</v>
      </c>
      <c r="G68" s="53">
        <f>7+3</f>
        <v>10</v>
      </c>
      <c r="H68" s="116">
        <f t="shared" si="16"/>
        <v>10</v>
      </c>
      <c r="I68" s="4"/>
      <c r="J68" s="177" t="s">
        <v>40</v>
      </c>
      <c r="K68" s="178">
        <f>5.5-0.5-0.5</f>
        <v>4.5</v>
      </c>
      <c r="L68" s="19">
        <f>6-0.5-0.5</f>
        <v>5</v>
      </c>
      <c r="M68" s="116">
        <f t="shared" si="17"/>
        <v>4.75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>
      <c r="A69" s="22"/>
      <c r="B69" s="22"/>
      <c r="C69" s="22"/>
      <c r="D69" s="22"/>
      <c r="E69" s="237" t="s">
        <v>196</v>
      </c>
      <c r="F69" s="49">
        <f>6.5+3</f>
        <v>9.5</v>
      </c>
      <c r="G69" s="53">
        <f>7+3</f>
        <v>10</v>
      </c>
      <c r="H69" s="116">
        <f t="shared" si="16"/>
        <v>9.75</v>
      </c>
      <c r="I69" s="4"/>
      <c r="J69" s="177" t="s">
        <v>44</v>
      </c>
      <c r="K69" s="368">
        <v>5.5</v>
      </c>
      <c r="L69" s="366">
        <v>6.5</v>
      </c>
      <c r="M69" s="116">
        <f t="shared" si="17"/>
        <v>6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>
      <c r="A70" s="22"/>
      <c r="B70" s="22"/>
      <c r="C70" s="22"/>
      <c r="D70" s="22"/>
      <c r="E70" s="237" t="s">
        <v>198</v>
      </c>
      <c r="F70" s="49">
        <v>6</v>
      </c>
      <c r="G70" s="53">
        <v>6</v>
      </c>
      <c r="H70" s="116">
        <f t="shared" si="16"/>
        <v>6</v>
      </c>
      <c r="I70" s="4"/>
      <c r="J70" s="177" t="s">
        <v>45</v>
      </c>
      <c r="K70" s="178">
        <f>7+3</f>
        <v>10</v>
      </c>
      <c r="L70" s="19">
        <f>6.5+3</f>
        <v>9.5</v>
      </c>
      <c r="M70" s="116">
        <f t="shared" si="17"/>
        <v>9.75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3.5" thickBot="1">
      <c r="A71" s="22"/>
      <c r="B71" s="22"/>
      <c r="C71" s="22"/>
      <c r="D71" s="22"/>
      <c r="E71" s="238" t="s">
        <v>181</v>
      </c>
      <c r="F71" s="155">
        <v>6</v>
      </c>
      <c r="G71" s="96">
        <v>6</v>
      </c>
      <c r="H71" s="117">
        <f>(G71+F71)/2</f>
        <v>6</v>
      </c>
      <c r="I71" s="4"/>
      <c r="J71" s="179" t="s">
        <v>46</v>
      </c>
      <c r="K71" s="180">
        <f>8+3+3</f>
        <v>14</v>
      </c>
      <c r="L71" s="365">
        <f>8.5+3+3</f>
        <v>14.5</v>
      </c>
      <c r="M71" s="117">
        <f>(L71+K71)/2</f>
        <v>14.25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3.5" thickBot="1">
      <c r="A72" s="22"/>
      <c r="B72" s="22"/>
      <c r="C72" s="22"/>
      <c r="D72" s="22"/>
      <c r="E72" s="239"/>
      <c r="F72" s="95"/>
      <c r="G72" s="273"/>
      <c r="H72" s="52"/>
      <c r="I72" s="4"/>
      <c r="J72" s="181"/>
      <c r="K72" s="118"/>
      <c r="L72" s="118"/>
      <c r="M72" s="5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>
      <c r="A73" s="22"/>
      <c r="B73" s="22"/>
      <c r="C73" s="22"/>
      <c r="D73" s="22"/>
      <c r="E73" s="240" t="s">
        <v>199</v>
      </c>
      <c r="F73" s="261" t="s">
        <v>226</v>
      </c>
      <c r="G73" s="264" t="s">
        <v>226</v>
      </c>
      <c r="H73" s="121" t="s">
        <v>226</v>
      </c>
      <c r="I73" s="4"/>
      <c r="J73" s="182" t="s">
        <v>253</v>
      </c>
      <c r="K73" s="183">
        <f>6+1</f>
        <v>7</v>
      </c>
      <c r="L73" s="120" t="s">
        <v>226</v>
      </c>
      <c r="M73" s="121" t="s">
        <v>226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>
      <c r="A74" s="22"/>
      <c r="B74" s="22"/>
      <c r="C74" s="22"/>
      <c r="D74" s="22"/>
      <c r="E74" s="241" t="s">
        <v>286</v>
      </c>
      <c r="F74" s="262">
        <f>5.5-0.5</f>
        <v>5</v>
      </c>
      <c r="G74" s="59">
        <f>5-0.5</f>
        <v>4.5</v>
      </c>
      <c r="H74" s="122">
        <f aca="true" t="shared" si="18" ref="H74:H80">(G74+F74)/2</f>
        <v>4.75</v>
      </c>
      <c r="I74" s="4"/>
      <c r="J74" s="184" t="s">
        <v>49</v>
      </c>
      <c r="K74" s="185">
        <v>6</v>
      </c>
      <c r="L74" s="52">
        <v>6</v>
      </c>
      <c r="M74" s="122">
        <f aca="true" t="shared" si="19" ref="M74:M80">(L74+K74)/2</f>
        <v>6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>
      <c r="A75" s="22"/>
      <c r="B75" s="22"/>
      <c r="C75" s="22"/>
      <c r="D75" s="22"/>
      <c r="E75" s="241" t="s">
        <v>203</v>
      </c>
      <c r="F75" s="262" t="s">
        <v>228</v>
      </c>
      <c r="G75" s="59" t="s">
        <v>228</v>
      </c>
      <c r="H75" s="122" t="s">
        <v>228</v>
      </c>
      <c r="I75" s="4"/>
      <c r="J75" s="184" t="s">
        <v>318</v>
      </c>
      <c r="K75" s="185" t="s">
        <v>226</v>
      </c>
      <c r="L75" s="52" t="s">
        <v>226</v>
      </c>
      <c r="M75" s="122" t="s">
        <v>226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>
      <c r="A76" s="22"/>
      <c r="B76" s="22"/>
      <c r="C76" s="22"/>
      <c r="D76" s="22"/>
      <c r="E76" s="241" t="s">
        <v>193</v>
      </c>
      <c r="F76" s="262" t="s">
        <v>226</v>
      </c>
      <c r="G76" s="59" t="s">
        <v>226</v>
      </c>
      <c r="H76" s="122" t="s">
        <v>226</v>
      </c>
      <c r="I76" s="4"/>
      <c r="J76" s="184" t="s">
        <v>254</v>
      </c>
      <c r="K76" s="185">
        <v>6</v>
      </c>
      <c r="L76" s="52">
        <v>7</v>
      </c>
      <c r="M76" s="122">
        <f t="shared" si="19"/>
        <v>6.5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>
      <c r="A77" s="4"/>
      <c r="B77" s="4"/>
      <c r="C77" s="4"/>
      <c r="D77" s="4"/>
      <c r="E77" s="241" t="s">
        <v>192</v>
      </c>
      <c r="F77" s="262">
        <v>6</v>
      </c>
      <c r="G77" s="59">
        <v>5.5</v>
      </c>
      <c r="H77" s="122">
        <f t="shared" si="18"/>
        <v>5.75</v>
      </c>
      <c r="I77" s="4"/>
      <c r="J77" s="184" t="s">
        <v>252</v>
      </c>
      <c r="K77" s="185">
        <f>4.5-0.5-0.5</f>
        <v>3.5</v>
      </c>
      <c r="L77" s="52">
        <f>5.5-0.5-0.5</f>
        <v>4.5</v>
      </c>
      <c r="M77" s="122">
        <f t="shared" si="19"/>
        <v>4</v>
      </c>
      <c r="N77" s="4"/>
      <c r="O77" s="22"/>
      <c r="P77" s="22"/>
      <c r="Q77" s="22"/>
      <c r="R77" s="22"/>
      <c r="S77" s="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>
      <c r="A78" s="4"/>
      <c r="B78" s="4"/>
      <c r="C78" s="4"/>
      <c r="D78" s="4"/>
      <c r="E78" s="241" t="s">
        <v>334</v>
      </c>
      <c r="F78" s="262">
        <v>6.5</v>
      </c>
      <c r="G78" s="59">
        <v>6.5</v>
      </c>
      <c r="H78" s="122">
        <f t="shared" si="18"/>
        <v>6.5</v>
      </c>
      <c r="I78" s="4"/>
      <c r="J78" s="177" t="s">
        <v>52</v>
      </c>
      <c r="K78" s="178">
        <v>6.5</v>
      </c>
      <c r="L78" s="19">
        <v>6.5</v>
      </c>
      <c r="M78" s="116">
        <f t="shared" si="19"/>
        <v>6.5</v>
      </c>
      <c r="N78" s="4"/>
      <c r="O78" s="22"/>
      <c r="P78" s="22"/>
      <c r="Q78" s="22"/>
      <c r="R78" s="22"/>
      <c r="S78" s="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 thickBot="1">
      <c r="A79" s="209"/>
      <c r="B79" s="209"/>
      <c r="C79" s="209"/>
      <c r="D79" s="209"/>
      <c r="E79" s="242" t="s">
        <v>50</v>
      </c>
      <c r="F79" s="263">
        <v>6</v>
      </c>
      <c r="G79" s="265">
        <v>6</v>
      </c>
      <c r="H79" s="364">
        <f t="shared" si="18"/>
        <v>6</v>
      </c>
      <c r="I79" s="209"/>
      <c r="J79" s="186" t="s">
        <v>53</v>
      </c>
      <c r="K79" s="187">
        <f>5.5-0.5</f>
        <v>5</v>
      </c>
      <c r="L79" s="124">
        <f>6-0.5</f>
        <v>5.5</v>
      </c>
      <c r="M79" s="364">
        <f t="shared" si="19"/>
        <v>5.25</v>
      </c>
      <c r="N79" s="209"/>
      <c r="O79" s="22"/>
      <c r="P79" s="22"/>
      <c r="Q79" s="22"/>
      <c r="R79" s="22"/>
      <c r="S79" s="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2.75" customHeight="1" thickBot="1">
      <c r="A80" s="969"/>
      <c r="B80" s="969"/>
      <c r="C80" s="969"/>
      <c r="D80" s="969"/>
      <c r="E80" s="238" t="s">
        <v>206</v>
      </c>
      <c r="F80" s="259">
        <v>0.5</v>
      </c>
      <c r="G80" s="96">
        <v>1</v>
      </c>
      <c r="H80" s="125">
        <f t="shared" si="18"/>
        <v>0.75</v>
      </c>
      <c r="I80" s="108"/>
      <c r="J80" s="179" t="s">
        <v>54</v>
      </c>
      <c r="K80" s="180">
        <v>0</v>
      </c>
      <c r="L80" s="65">
        <v>1</v>
      </c>
      <c r="M80" s="125">
        <f t="shared" si="19"/>
        <v>0.5</v>
      </c>
      <c r="N80" s="108"/>
      <c r="O80" s="22"/>
      <c r="P80" s="22"/>
      <c r="Q80" s="22"/>
      <c r="R80" s="22"/>
      <c r="S80" s="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>
      <c r="A81" s="109"/>
      <c r="B81" s="109"/>
      <c r="C81" s="109"/>
      <c r="D81" s="107"/>
      <c r="E81" s="139"/>
      <c r="F81" s="84"/>
      <c r="G81" s="140"/>
      <c r="H81" s="275"/>
      <c r="I81" s="108"/>
      <c r="J81" s="46"/>
      <c r="K81" s="128"/>
      <c r="L81" s="128"/>
      <c r="M81" s="131"/>
      <c r="N81" s="110"/>
      <c r="O81" s="22"/>
      <c r="P81" s="22"/>
      <c r="Q81" s="22"/>
      <c r="R81" s="22"/>
      <c r="S81" s="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>
      <c r="A82" s="14"/>
      <c r="B82" s="14"/>
      <c r="C82" s="14"/>
      <c r="D82" s="25"/>
      <c r="E82" s="141"/>
      <c r="F82" s="369">
        <f>H60+F61+F62+F63+F64+F65+F66+F67+F68+F69+F70+F71+F80</f>
        <v>80</v>
      </c>
      <c r="G82" s="415">
        <f>H60+G61+G62+G63+G64+G65+G66+G67+G68+G69+G70+G71+G80</f>
        <v>82.5</v>
      </c>
      <c r="H82" s="416">
        <f>H60+H61+H62+H63+H64+H65+H66+H67+H68+H69+H70+H71+H80</f>
        <v>81.25</v>
      </c>
      <c r="I82" s="106"/>
      <c r="J82" s="29"/>
      <c r="K82" s="319">
        <f>M60+K61+K62+K63+K78+K65+K66+K67+K68+K69+K70+K71+K80</f>
        <v>77</v>
      </c>
      <c r="L82" s="372">
        <f>M60+L61+L62+L63+L78+L65+L66+L67+L68+L69+L70+L71+L80</f>
        <v>79.5</v>
      </c>
      <c r="M82" s="286">
        <f>M60+M61+M62+M63+M78+M65+M66+M67+M68+M69+M70+M71+M80</f>
        <v>78.25</v>
      </c>
      <c r="N82" s="14"/>
      <c r="O82" s="22"/>
      <c r="P82" s="22"/>
      <c r="Q82" s="22"/>
      <c r="R82" s="22"/>
      <c r="S82" s="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3.5" thickBot="1">
      <c r="A83" s="17"/>
      <c r="B83" s="17"/>
      <c r="C83" s="17"/>
      <c r="D83" s="54"/>
      <c r="E83" s="141"/>
      <c r="F83" s="27"/>
      <c r="G83" s="140"/>
      <c r="H83" s="138"/>
      <c r="I83" s="40"/>
      <c r="J83" s="188"/>
      <c r="K83" s="126"/>
      <c r="L83" s="126"/>
      <c r="M83" s="76"/>
      <c r="N83" s="17"/>
      <c r="O83" s="22"/>
      <c r="P83" s="22"/>
      <c r="Q83" s="22"/>
      <c r="R83" s="22"/>
      <c r="S83" s="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8.75" thickBot="1">
      <c r="A84" s="17"/>
      <c r="B84" s="17"/>
      <c r="C84" s="17"/>
      <c r="D84" s="54"/>
      <c r="E84" s="361"/>
      <c r="F84" s="147"/>
      <c r="G84" s="308"/>
      <c r="H84" s="309">
        <v>4</v>
      </c>
      <c r="I84" s="66"/>
      <c r="J84" s="296"/>
      <c r="K84" s="297"/>
      <c r="L84" s="297"/>
      <c r="M84" s="189">
        <v>3</v>
      </c>
      <c r="N84" s="17"/>
      <c r="O84" s="22"/>
      <c r="P84" s="22"/>
      <c r="Q84" s="22"/>
      <c r="R84" s="22"/>
      <c r="S84" s="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>
      <c r="A85" s="17"/>
      <c r="B85" s="17"/>
      <c r="C85" s="17"/>
      <c r="D85" s="54"/>
      <c r="E85" s="17"/>
      <c r="F85" s="17"/>
      <c r="G85" s="17"/>
      <c r="H85" s="40"/>
      <c r="I85" s="40"/>
      <c r="J85" s="17"/>
      <c r="K85" s="17"/>
      <c r="L85" s="17"/>
      <c r="M85" s="54"/>
      <c r="N85" s="17"/>
      <c r="O85" s="22"/>
      <c r="P85" s="22"/>
      <c r="Q85" s="22"/>
      <c r="R85" s="22"/>
      <c r="S85" s="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4.25">
      <c r="A86" s="17"/>
      <c r="B86" s="17"/>
      <c r="C86" s="17"/>
      <c r="D86" s="54"/>
      <c r="E86" s="17"/>
      <c r="F86" s="17"/>
      <c r="G86" s="17"/>
      <c r="H86" s="40"/>
      <c r="I86" s="40"/>
      <c r="J86" s="17"/>
      <c r="K86" s="17"/>
      <c r="L86" s="17"/>
      <c r="M86" s="54"/>
      <c r="N86" s="17"/>
      <c r="O86" s="22"/>
      <c r="P86" s="22"/>
      <c r="Q86" s="22"/>
      <c r="R86" s="22"/>
      <c r="S86" s="4"/>
      <c r="T86" s="22"/>
      <c r="U86" s="972"/>
      <c r="V86" s="972"/>
      <c r="W86" s="972"/>
      <c r="X86" s="972"/>
      <c r="Y86" s="97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>
      <c r="A87" s="17"/>
      <c r="B87" s="17"/>
      <c r="C87" s="17"/>
      <c r="D87" s="54"/>
      <c r="E87" s="17"/>
      <c r="F87" s="17"/>
      <c r="G87" s="17"/>
      <c r="H87" s="40"/>
      <c r="I87" s="40"/>
      <c r="J87" s="17"/>
      <c r="K87" s="17"/>
      <c r="L87" s="17"/>
      <c r="M87" s="54"/>
      <c r="N87" s="17"/>
      <c r="O87" s="17"/>
      <c r="P87" s="17"/>
      <c r="Q87" s="54"/>
      <c r="R87" s="4"/>
      <c r="S87" s="4"/>
      <c r="T87" s="22"/>
      <c r="U87" s="969"/>
      <c r="V87" s="969"/>
      <c r="W87" s="105"/>
      <c r="X87" s="959"/>
      <c r="Y87" s="959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>
      <c r="A88" s="17"/>
      <c r="B88" s="17"/>
      <c r="C88" s="17"/>
      <c r="D88" s="54"/>
      <c r="E88" s="17"/>
      <c r="F88" s="17"/>
      <c r="G88" s="17"/>
      <c r="H88" s="40"/>
      <c r="I88" s="40"/>
      <c r="J88" s="17"/>
      <c r="K88" s="17"/>
      <c r="L88" s="17"/>
      <c r="M88" s="54"/>
      <c r="N88" s="17"/>
      <c r="O88" s="17"/>
      <c r="P88" s="17"/>
      <c r="Q88" s="54"/>
      <c r="R88" s="4"/>
      <c r="S88" s="4"/>
      <c r="T88" s="22"/>
      <c r="U88" s="109"/>
      <c r="V88" s="107"/>
      <c r="W88" s="105"/>
      <c r="X88" s="110"/>
      <c r="Y88" s="10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>
      <c r="A89" s="17"/>
      <c r="B89" s="17"/>
      <c r="C89" s="17"/>
      <c r="D89" s="54"/>
      <c r="E89" s="17"/>
      <c r="F89" s="17"/>
      <c r="G89" s="17"/>
      <c r="H89" s="40"/>
      <c r="I89" s="40"/>
      <c r="J89" s="17"/>
      <c r="K89" s="17"/>
      <c r="L89" s="17"/>
      <c r="M89" s="54"/>
      <c r="N89" s="17"/>
      <c r="O89" s="17"/>
      <c r="P89" s="17"/>
      <c r="Q89" s="54"/>
      <c r="R89" s="4"/>
      <c r="S89" s="4"/>
      <c r="T89" s="22"/>
      <c r="U89" s="14"/>
      <c r="V89" s="25"/>
      <c r="W89" s="4"/>
      <c r="X89" s="14"/>
      <c r="Y89" s="25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.75">
      <c r="A90" s="17"/>
      <c r="B90" s="17"/>
      <c r="C90" s="17"/>
      <c r="D90" s="54"/>
      <c r="E90" s="17"/>
      <c r="F90" s="17"/>
      <c r="G90" s="17"/>
      <c r="H90" s="40"/>
      <c r="I90" s="40"/>
      <c r="J90" s="17"/>
      <c r="K90" s="17"/>
      <c r="L90" s="17"/>
      <c r="M90" s="54"/>
      <c r="N90" s="17"/>
      <c r="O90" s="17"/>
      <c r="P90" s="17"/>
      <c r="Q90" s="54"/>
      <c r="R90" s="4"/>
      <c r="S90" s="4"/>
      <c r="T90" s="22"/>
      <c r="U90" s="17"/>
      <c r="V90" s="54"/>
      <c r="W90" s="4"/>
      <c r="X90" s="17"/>
      <c r="Y90" s="4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2.75">
      <c r="A91" s="17"/>
      <c r="B91" s="17"/>
      <c r="C91" s="17"/>
      <c r="D91" s="54"/>
      <c r="E91" s="17"/>
      <c r="F91" s="17"/>
      <c r="G91" s="17"/>
      <c r="H91" s="40"/>
      <c r="I91" s="40"/>
      <c r="J91" s="17"/>
      <c r="K91" s="17"/>
      <c r="L91" s="17"/>
      <c r="M91" s="54"/>
      <c r="N91" s="17"/>
      <c r="O91" s="17"/>
      <c r="P91" s="17"/>
      <c r="Q91" s="54"/>
      <c r="R91" s="4"/>
      <c r="S91" s="4"/>
      <c r="T91" s="22"/>
      <c r="U91" s="17"/>
      <c r="V91" s="54"/>
      <c r="W91" s="4"/>
      <c r="X91" s="17"/>
      <c r="Y91" s="4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2.75">
      <c r="A92" s="17"/>
      <c r="B92" s="17"/>
      <c r="C92" s="17"/>
      <c r="D92" s="54"/>
      <c r="E92" s="17"/>
      <c r="F92" s="17"/>
      <c r="G92" s="17"/>
      <c r="H92" s="40"/>
      <c r="I92" s="40"/>
      <c r="J92" s="17"/>
      <c r="K92" s="17"/>
      <c r="L92" s="17"/>
      <c r="M92" s="54"/>
      <c r="N92" s="17"/>
      <c r="O92" s="17"/>
      <c r="P92" s="17"/>
      <c r="Q92" s="54"/>
      <c r="R92" s="4"/>
      <c r="S92" s="4"/>
      <c r="T92" s="22"/>
      <c r="U92" s="17"/>
      <c r="V92" s="54"/>
      <c r="W92" s="4"/>
      <c r="X92" s="17"/>
      <c r="Y92" s="4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2.75">
      <c r="A93" s="17"/>
      <c r="B93" s="17"/>
      <c r="C93" s="17"/>
      <c r="D93" s="54"/>
      <c r="E93" s="17"/>
      <c r="F93" s="17"/>
      <c r="G93" s="17"/>
      <c r="H93" s="40"/>
      <c r="I93" s="40"/>
      <c r="J93" s="17"/>
      <c r="K93" s="17"/>
      <c r="L93" s="17"/>
      <c r="M93" s="54"/>
      <c r="N93" s="17"/>
      <c r="O93" s="17"/>
      <c r="P93" s="17"/>
      <c r="Q93" s="54"/>
      <c r="R93" s="4"/>
      <c r="S93" s="4"/>
      <c r="T93" s="22"/>
      <c r="U93" s="17"/>
      <c r="V93" s="54"/>
      <c r="W93" s="4"/>
      <c r="X93" s="17"/>
      <c r="Y93" s="4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>
      <c r="A94" s="16"/>
      <c r="B94" s="16"/>
      <c r="C94" s="16"/>
      <c r="D94" s="47"/>
      <c r="E94" s="56"/>
      <c r="F94" s="56"/>
      <c r="G94" s="56"/>
      <c r="H94" s="16"/>
      <c r="I94" s="16"/>
      <c r="J94" s="16"/>
      <c r="K94" s="16"/>
      <c r="L94" s="16"/>
      <c r="M94" s="47"/>
      <c r="N94" s="16"/>
      <c r="O94" s="16"/>
      <c r="P94" s="16"/>
      <c r="Q94" s="47"/>
      <c r="R94" s="4"/>
      <c r="S94" s="4"/>
      <c r="T94" s="22"/>
      <c r="U94" s="17"/>
      <c r="V94" s="54"/>
      <c r="W94" s="4"/>
      <c r="X94" s="17"/>
      <c r="Y94" s="4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2.75">
      <c r="A95" s="128"/>
      <c r="B95" s="128"/>
      <c r="C95" s="128"/>
      <c r="D95" s="47"/>
      <c r="E95" s="56"/>
      <c r="F95" s="56"/>
      <c r="G95" s="56"/>
      <c r="H95" s="16"/>
      <c r="I95" s="16"/>
      <c r="J95" s="56"/>
      <c r="K95" s="56"/>
      <c r="L95" s="56"/>
      <c r="M95" s="47"/>
      <c r="N95" s="56"/>
      <c r="O95" s="56"/>
      <c r="P95" s="56"/>
      <c r="Q95" s="47"/>
      <c r="R95" s="4"/>
      <c r="S95" s="4"/>
      <c r="T95" s="22"/>
      <c r="U95" s="17"/>
      <c r="V95" s="54"/>
      <c r="W95" s="4"/>
      <c r="X95" s="17"/>
      <c r="Y95" s="4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2.75">
      <c r="A96" s="56"/>
      <c r="B96" s="56"/>
      <c r="C96" s="56"/>
      <c r="D96" s="47"/>
      <c r="E96" s="56"/>
      <c r="F96" s="56"/>
      <c r="G96" s="56"/>
      <c r="H96" s="16"/>
      <c r="I96" s="16"/>
      <c r="J96" s="56"/>
      <c r="K96" s="56"/>
      <c r="L96" s="56"/>
      <c r="M96" s="47"/>
      <c r="N96" s="56"/>
      <c r="O96" s="56"/>
      <c r="P96" s="56"/>
      <c r="Q96" s="47"/>
      <c r="R96" s="4"/>
      <c r="S96" s="4"/>
      <c r="T96" s="22"/>
      <c r="U96" s="17"/>
      <c r="V96" s="54"/>
      <c r="W96" s="4"/>
      <c r="X96" s="17"/>
      <c r="Y96" s="4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2.75">
      <c r="A97" s="56"/>
      <c r="B97" s="56"/>
      <c r="C97" s="56"/>
      <c r="D97" s="16"/>
      <c r="E97" s="56"/>
      <c r="F97" s="56"/>
      <c r="G97" s="56"/>
      <c r="H97" s="16"/>
      <c r="I97" s="16"/>
      <c r="J97" s="56"/>
      <c r="K97" s="56"/>
      <c r="L97" s="56"/>
      <c r="M97" s="47"/>
      <c r="N97" s="17"/>
      <c r="O97" s="17"/>
      <c r="P97" s="17"/>
      <c r="Q97" s="54"/>
      <c r="R97" s="4"/>
      <c r="S97" s="4"/>
      <c r="T97" s="22"/>
      <c r="U97" s="17"/>
      <c r="V97" s="54"/>
      <c r="W97" s="4"/>
      <c r="X97" s="17"/>
      <c r="Y97" s="4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2.75">
      <c r="A98" s="17"/>
      <c r="B98" s="17"/>
      <c r="C98" s="17"/>
      <c r="D98" s="40"/>
      <c r="E98" s="56"/>
      <c r="F98" s="56"/>
      <c r="G98" s="56"/>
      <c r="H98" s="16"/>
      <c r="I98" s="16"/>
      <c r="J98" s="56"/>
      <c r="K98" s="56"/>
      <c r="L98" s="56"/>
      <c r="M98" s="47"/>
      <c r="N98" s="17"/>
      <c r="O98" s="17"/>
      <c r="P98" s="17"/>
      <c r="Q98" s="54"/>
      <c r="R98" s="4"/>
      <c r="S98" s="4"/>
      <c r="T98" s="22"/>
      <c r="U98" s="17"/>
      <c r="V98" s="54"/>
      <c r="W98" s="4"/>
      <c r="X98" s="17"/>
      <c r="Y98" s="4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2.75">
      <c r="A99" s="56"/>
      <c r="B99" s="56"/>
      <c r="C99" s="56"/>
      <c r="D99" s="16"/>
      <c r="E99" s="56"/>
      <c r="F99" s="56"/>
      <c r="G99" s="56"/>
      <c r="H99" s="16"/>
      <c r="I99" s="16"/>
      <c r="J99" s="56"/>
      <c r="K99" s="56"/>
      <c r="L99" s="56"/>
      <c r="M99" s="16"/>
      <c r="N99" s="56"/>
      <c r="O99" s="56"/>
      <c r="P99" s="56"/>
      <c r="Q99" s="16"/>
      <c r="R99" s="4"/>
      <c r="S99" s="4"/>
      <c r="T99" s="22"/>
      <c r="U99" s="17"/>
      <c r="V99" s="54"/>
      <c r="W99" s="4"/>
      <c r="X99" s="17"/>
      <c r="Y99" s="4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2.75">
      <c r="A100" s="56"/>
      <c r="B100" s="56"/>
      <c r="C100" s="56"/>
      <c r="D100" s="16"/>
      <c r="E100" s="56"/>
      <c r="F100" s="56"/>
      <c r="G100" s="56"/>
      <c r="H100" s="16"/>
      <c r="I100" s="16"/>
      <c r="J100" s="56"/>
      <c r="K100" s="56"/>
      <c r="L100" s="56"/>
      <c r="M100" s="16"/>
      <c r="N100" s="56"/>
      <c r="O100" s="56"/>
      <c r="P100" s="56"/>
      <c r="Q100" s="16"/>
      <c r="R100" s="4"/>
      <c r="S100" s="4"/>
      <c r="T100" s="22"/>
      <c r="U100" s="17"/>
      <c r="V100" s="54"/>
      <c r="W100" s="4"/>
      <c r="X100" s="17"/>
      <c r="Y100" s="4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</sheetData>
  <mergeCells count="19">
    <mergeCell ref="J59:M59"/>
    <mergeCell ref="A31:D31"/>
    <mergeCell ref="A1:Q1"/>
    <mergeCell ref="A2:Q2"/>
    <mergeCell ref="E59:H59"/>
    <mergeCell ref="E3:H3"/>
    <mergeCell ref="N3:Q3"/>
    <mergeCell ref="A3:D3"/>
    <mergeCell ref="W34:X34"/>
    <mergeCell ref="E58:M58"/>
    <mergeCell ref="J31:M31"/>
    <mergeCell ref="J3:M3"/>
    <mergeCell ref="A30:Q30"/>
    <mergeCell ref="E31:H31"/>
    <mergeCell ref="N31:Q31"/>
    <mergeCell ref="A80:D80"/>
    <mergeCell ref="U86:Y86"/>
    <mergeCell ref="U87:V87"/>
    <mergeCell ref="X87:Y87"/>
  </mergeCells>
  <printOptions/>
  <pageMargins left="0.75" right="0.75" top="1" bottom="2.18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00"/>
  <sheetViews>
    <sheetView workbookViewId="0" topLeftCell="A1">
      <selection activeCell="A1" sqref="A1:Q1"/>
    </sheetView>
  </sheetViews>
  <sheetFormatPr defaultColWidth="9.140625" defaultRowHeight="12.75"/>
  <cols>
    <col min="1" max="1" width="13.140625" style="0" bestFit="1" customWidth="1"/>
    <col min="2" max="3" width="5.00390625" style="0" bestFit="1" customWidth="1"/>
    <col min="4" max="4" width="5.140625" style="0" bestFit="1" customWidth="1"/>
    <col min="5" max="5" width="15.140625" style="0" bestFit="1" customWidth="1"/>
    <col min="6" max="6" width="4.8515625" style="0" bestFit="1" customWidth="1"/>
    <col min="7" max="7" width="5.00390625" style="0" bestFit="1" customWidth="1"/>
    <col min="8" max="8" width="6.00390625" style="0" bestFit="1" customWidth="1"/>
    <col min="9" max="9" width="1.28515625" style="0" customWidth="1"/>
    <col min="10" max="10" width="13.28125" style="0" bestFit="1" customWidth="1"/>
    <col min="11" max="11" width="5.00390625" style="0" bestFit="1" customWidth="1"/>
    <col min="12" max="12" width="4.7109375" style="0" bestFit="1" customWidth="1"/>
    <col min="13" max="13" width="5.57421875" style="0" bestFit="1" customWidth="1"/>
    <col min="14" max="14" width="12.28125" style="0" bestFit="1" customWidth="1"/>
    <col min="15" max="15" width="5.00390625" style="0" bestFit="1" customWidth="1"/>
    <col min="16" max="16" width="4.57421875" style="0" bestFit="1" customWidth="1"/>
    <col min="17" max="17" width="5.57421875" style="0" bestFit="1" customWidth="1"/>
  </cols>
  <sheetData>
    <row r="1" spans="1:35" ht="15" thickBot="1">
      <c r="A1" s="932" t="s">
        <v>351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thickBot="1">
      <c r="A2" s="932" t="s">
        <v>570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3.5" thickBot="1">
      <c r="A3" s="900" t="s">
        <v>364</v>
      </c>
      <c r="B3" s="895"/>
      <c r="C3" s="895"/>
      <c r="D3" s="980"/>
      <c r="E3" s="963" t="s">
        <v>28</v>
      </c>
      <c r="F3" s="964"/>
      <c r="G3" s="964"/>
      <c r="H3" s="965"/>
      <c r="I3" s="222"/>
      <c r="J3" s="907" t="s">
        <v>33</v>
      </c>
      <c r="K3" s="970"/>
      <c r="L3" s="970"/>
      <c r="M3" s="908"/>
      <c r="N3" s="903" t="s">
        <v>29</v>
      </c>
      <c r="O3" s="945"/>
      <c r="P3" s="945"/>
      <c r="Q3" s="904"/>
      <c r="R3" s="104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3.5" thickBot="1">
      <c r="A4" s="111" t="s">
        <v>3</v>
      </c>
      <c r="B4" s="111" t="s">
        <v>20</v>
      </c>
      <c r="C4" s="111" t="s">
        <v>21</v>
      </c>
      <c r="D4" s="112">
        <v>2</v>
      </c>
      <c r="E4" s="137" t="s">
        <v>3</v>
      </c>
      <c r="F4" s="137" t="s">
        <v>20</v>
      </c>
      <c r="G4" s="137" t="s">
        <v>21</v>
      </c>
      <c r="H4" s="136">
        <v>0</v>
      </c>
      <c r="I4" s="223"/>
      <c r="J4" s="210" t="s">
        <v>3</v>
      </c>
      <c r="K4" s="210" t="s">
        <v>20</v>
      </c>
      <c r="L4" s="210" t="s">
        <v>21</v>
      </c>
      <c r="M4" s="211">
        <v>2</v>
      </c>
      <c r="N4" s="144" t="s">
        <v>3</v>
      </c>
      <c r="O4" s="144" t="s">
        <v>20</v>
      </c>
      <c r="P4" s="144" t="s">
        <v>21</v>
      </c>
      <c r="Q4" s="145">
        <v>0</v>
      </c>
      <c r="R4" s="5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175" t="s">
        <v>123</v>
      </c>
      <c r="B5" s="113">
        <f>6+1</f>
        <v>7</v>
      </c>
      <c r="C5" s="114">
        <f>6.5+1</f>
        <v>7.5</v>
      </c>
      <c r="D5" s="115">
        <f>(C5+B5)/2</f>
        <v>7.25</v>
      </c>
      <c r="E5" s="236" t="s">
        <v>141</v>
      </c>
      <c r="F5" s="257">
        <f>5.5-1-1-1</f>
        <v>2.5</v>
      </c>
      <c r="G5" s="152">
        <f>6-1-1-1</f>
        <v>3</v>
      </c>
      <c r="H5" s="115">
        <f>(G5+F5)/2</f>
        <v>2.75</v>
      </c>
      <c r="I5" s="223"/>
      <c r="J5" s="175" t="s">
        <v>85</v>
      </c>
      <c r="K5" s="176">
        <f>6+1</f>
        <v>7</v>
      </c>
      <c r="L5" s="114">
        <f>6+1</f>
        <v>7</v>
      </c>
      <c r="M5" s="115">
        <f>(L5+K5)/2</f>
        <v>7</v>
      </c>
      <c r="N5" s="236" t="s">
        <v>188</v>
      </c>
      <c r="O5" s="151">
        <f>6.5+1</f>
        <v>7.5</v>
      </c>
      <c r="P5" s="152">
        <f>6.5+1</f>
        <v>7.5</v>
      </c>
      <c r="Q5" s="115">
        <f>(P5+O5)/2</f>
        <v>7.5</v>
      </c>
      <c r="R5" s="58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>
      <c r="A6" s="177" t="s">
        <v>330</v>
      </c>
      <c r="B6" s="18">
        <v>6</v>
      </c>
      <c r="C6" s="19">
        <v>6</v>
      </c>
      <c r="D6" s="116">
        <f aca="true" t="shared" si="0" ref="D6:D14">(C6+B6)/2</f>
        <v>6</v>
      </c>
      <c r="E6" s="237" t="s">
        <v>133</v>
      </c>
      <c r="F6" s="258">
        <v>6.5</v>
      </c>
      <c r="G6" s="53">
        <v>6.5</v>
      </c>
      <c r="H6" s="116">
        <f aca="true" t="shared" si="1" ref="H6:H15">(G6+F6)/2</f>
        <v>6.5</v>
      </c>
      <c r="I6" s="223"/>
      <c r="J6" s="177" t="s">
        <v>322</v>
      </c>
      <c r="K6" s="178" t="s">
        <v>293</v>
      </c>
      <c r="L6" s="19" t="s">
        <v>293</v>
      </c>
      <c r="M6" s="116" t="s">
        <v>293</v>
      </c>
      <c r="N6" s="237" t="s">
        <v>190</v>
      </c>
      <c r="O6" s="49">
        <v>7</v>
      </c>
      <c r="P6" s="53">
        <v>7</v>
      </c>
      <c r="Q6" s="116">
        <f>(P6+O6)/2</f>
        <v>7</v>
      </c>
      <c r="R6" s="5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177" t="s">
        <v>128</v>
      </c>
      <c r="B7" s="18">
        <f>6.5+3</f>
        <v>9.5</v>
      </c>
      <c r="C7" s="19">
        <f>6.5+3</f>
        <v>9.5</v>
      </c>
      <c r="D7" s="116">
        <f t="shared" si="0"/>
        <v>9.5</v>
      </c>
      <c r="E7" s="237" t="s">
        <v>132</v>
      </c>
      <c r="F7" s="258">
        <f>6.5-0.5</f>
        <v>6</v>
      </c>
      <c r="G7" s="53">
        <f>6-0.5</f>
        <v>5.5</v>
      </c>
      <c r="H7" s="116">
        <f t="shared" si="1"/>
        <v>5.75</v>
      </c>
      <c r="I7" s="223"/>
      <c r="J7" s="177" t="s">
        <v>77</v>
      </c>
      <c r="K7" s="178">
        <v>5.5</v>
      </c>
      <c r="L7" s="19">
        <v>6.5</v>
      </c>
      <c r="M7" s="116">
        <f aca="true" t="shared" si="2" ref="M7:M14">(L7+K7)/2</f>
        <v>6</v>
      </c>
      <c r="N7" s="237" t="s">
        <v>284</v>
      </c>
      <c r="O7" s="49">
        <v>5</v>
      </c>
      <c r="P7" s="53">
        <v>4.5</v>
      </c>
      <c r="Q7" s="116">
        <f aca="true" t="shared" si="3" ref="Q7:Q14">(P7+O7)/2</f>
        <v>4.75</v>
      </c>
      <c r="R7" s="58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>
      <c r="A8" s="177" t="s">
        <v>115</v>
      </c>
      <c r="B8" s="18">
        <f>4.5-0.5</f>
        <v>4</v>
      </c>
      <c r="C8" s="19">
        <f>4.5-0.5</f>
        <v>4</v>
      </c>
      <c r="D8" s="116">
        <f t="shared" si="0"/>
        <v>4</v>
      </c>
      <c r="E8" s="237" t="s">
        <v>265</v>
      </c>
      <c r="F8" s="258">
        <v>6</v>
      </c>
      <c r="G8" s="53">
        <v>5.5</v>
      </c>
      <c r="H8" s="116">
        <f t="shared" si="1"/>
        <v>5.75</v>
      </c>
      <c r="I8" s="223"/>
      <c r="J8" s="177" t="s">
        <v>86</v>
      </c>
      <c r="K8" s="178">
        <f>6.5+3</f>
        <v>9.5</v>
      </c>
      <c r="L8" s="19">
        <f>6.5+3</f>
        <v>9.5</v>
      </c>
      <c r="M8" s="116">
        <f t="shared" si="2"/>
        <v>9.5</v>
      </c>
      <c r="N8" s="237" t="s">
        <v>191</v>
      </c>
      <c r="O8" s="49">
        <v>6</v>
      </c>
      <c r="P8" s="53">
        <v>5</v>
      </c>
      <c r="Q8" s="116">
        <f t="shared" si="3"/>
        <v>5.5</v>
      </c>
      <c r="R8" s="5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>
      <c r="A9" s="177" t="s">
        <v>116</v>
      </c>
      <c r="B9" s="18">
        <f>7+3+3</f>
        <v>13</v>
      </c>
      <c r="C9" s="19">
        <f>7+3+3</f>
        <v>13</v>
      </c>
      <c r="D9" s="116">
        <f t="shared" si="0"/>
        <v>13</v>
      </c>
      <c r="E9" s="237" t="s">
        <v>134</v>
      </c>
      <c r="F9" s="258" t="s">
        <v>227</v>
      </c>
      <c r="G9" s="53" t="s">
        <v>227</v>
      </c>
      <c r="H9" s="116" t="s">
        <v>227</v>
      </c>
      <c r="I9" s="223"/>
      <c r="J9" s="177" t="s">
        <v>270</v>
      </c>
      <c r="K9" s="178">
        <v>6</v>
      </c>
      <c r="L9" s="19">
        <v>5.5</v>
      </c>
      <c r="M9" s="116">
        <f t="shared" si="2"/>
        <v>5.75</v>
      </c>
      <c r="N9" s="237" t="s">
        <v>334</v>
      </c>
      <c r="O9" s="49">
        <v>5.5</v>
      </c>
      <c r="P9" s="53">
        <v>6</v>
      </c>
      <c r="Q9" s="116">
        <f t="shared" si="3"/>
        <v>5.75</v>
      </c>
      <c r="R9" s="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>
      <c r="A10" s="177" t="s">
        <v>117</v>
      </c>
      <c r="B10" s="18">
        <v>6.5</v>
      </c>
      <c r="C10" s="19">
        <v>7</v>
      </c>
      <c r="D10" s="116">
        <f t="shared" si="0"/>
        <v>6.75</v>
      </c>
      <c r="E10" s="237" t="s">
        <v>135</v>
      </c>
      <c r="F10" s="258">
        <v>6.5</v>
      </c>
      <c r="G10" s="53">
        <v>6.5</v>
      </c>
      <c r="H10" s="116">
        <f t="shared" si="1"/>
        <v>6.5</v>
      </c>
      <c r="I10" s="223"/>
      <c r="J10" s="177" t="s">
        <v>89</v>
      </c>
      <c r="K10" s="178">
        <f>6-0.5</f>
        <v>5.5</v>
      </c>
      <c r="L10" s="19">
        <f>6-0.5</f>
        <v>5.5</v>
      </c>
      <c r="M10" s="116">
        <f t="shared" si="2"/>
        <v>5.5</v>
      </c>
      <c r="N10" s="237" t="s">
        <v>285</v>
      </c>
      <c r="O10" s="49">
        <v>6</v>
      </c>
      <c r="P10" s="53">
        <v>5.5</v>
      </c>
      <c r="Q10" s="116">
        <f t="shared" si="3"/>
        <v>5.75</v>
      </c>
      <c r="R10" s="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>
      <c r="A11" s="177" t="s">
        <v>118</v>
      </c>
      <c r="B11" s="18">
        <v>5.5</v>
      </c>
      <c r="C11" s="19">
        <v>5.5</v>
      </c>
      <c r="D11" s="116">
        <f t="shared" si="0"/>
        <v>5.5</v>
      </c>
      <c r="E11" s="237" t="s">
        <v>136</v>
      </c>
      <c r="F11" s="258">
        <v>6.5</v>
      </c>
      <c r="G11" s="53">
        <v>5</v>
      </c>
      <c r="H11" s="116">
        <f t="shared" si="1"/>
        <v>5.75</v>
      </c>
      <c r="I11" s="223"/>
      <c r="J11" s="177" t="s">
        <v>272</v>
      </c>
      <c r="K11" s="178">
        <v>6.5</v>
      </c>
      <c r="L11" s="19">
        <v>6.5</v>
      </c>
      <c r="M11" s="116">
        <f t="shared" si="2"/>
        <v>6.5</v>
      </c>
      <c r="N11" s="237" t="s">
        <v>194</v>
      </c>
      <c r="O11" s="49">
        <v>6</v>
      </c>
      <c r="P11" s="53">
        <v>6</v>
      </c>
      <c r="Q11" s="116">
        <f t="shared" si="3"/>
        <v>6</v>
      </c>
      <c r="R11" s="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>
      <c r="A12" s="177" t="s">
        <v>329</v>
      </c>
      <c r="B12" s="18" t="s">
        <v>293</v>
      </c>
      <c r="C12" s="19" t="s">
        <v>293</v>
      </c>
      <c r="D12" s="116" t="s">
        <v>293</v>
      </c>
      <c r="E12" s="237" t="s">
        <v>137</v>
      </c>
      <c r="F12" s="258">
        <v>6</v>
      </c>
      <c r="G12" s="53">
        <v>5.5</v>
      </c>
      <c r="H12" s="116">
        <f t="shared" si="1"/>
        <v>5.75</v>
      </c>
      <c r="I12" s="223"/>
      <c r="J12" s="177" t="s">
        <v>81</v>
      </c>
      <c r="K12" s="178">
        <f>7-0.5</f>
        <v>6.5</v>
      </c>
      <c r="L12" s="19">
        <f>7-0.5</f>
        <v>6.5</v>
      </c>
      <c r="M12" s="116">
        <f t="shared" si="2"/>
        <v>6.5</v>
      </c>
      <c r="N12" s="237" t="s">
        <v>195</v>
      </c>
      <c r="O12" s="49">
        <v>5.5</v>
      </c>
      <c r="P12" s="53">
        <v>6</v>
      </c>
      <c r="Q12" s="116">
        <f t="shared" si="3"/>
        <v>5.75</v>
      </c>
      <c r="R12" s="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.75">
      <c r="A13" s="177" t="s">
        <v>120</v>
      </c>
      <c r="B13" s="18">
        <v>5.5</v>
      </c>
      <c r="C13" s="19">
        <v>6.5</v>
      </c>
      <c r="D13" s="116">
        <f t="shared" si="0"/>
        <v>6</v>
      </c>
      <c r="E13" s="237" t="s">
        <v>266</v>
      </c>
      <c r="F13" s="258">
        <v>6.5</v>
      </c>
      <c r="G13" s="53">
        <v>6.5</v>
      </c>
      <c r="H13" s="116">
        <f t="shared" si="1"/>
        <v>6.5</v>
      </c>
      <c r="I13" s="223"/>
      <c r="J13" s="177" t="s">
        <v>83</v>
      </c>
      <c r="K13" s="178">
        <f>7+3-0.5</f>
        <v>9.5</v>
      </c>
      <c r="L13" s="19">
        <f>7+3-0.5</f>
        <v>9.5</v>
      </c>
      <c r="M13" s="116">
        <f t="shared" si="2"/>
        <v>9.5</v>
      </c>
      <c r="N13" s="237" t="s">
        <v>196</v>
      </c>
      <c r="O13" s="49">
        <f>7.5+3</f>
        <v>10.5</v>
      </c>
      <c r="P13" s="53">
        <f>8+3</f>
        <v>11</v>
      </c>
      <c r="Q13" s="436">
        <f t="shared" si="3"/>
        <v>10.75</v>
      </c>
      <c r="R13" s="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177" t="s">
        <v>121</v>
      </c>
      <c r="B14" s="18">
        <v>5.5</v>
      </c>
      <c r="C14" s="19">
        <v>6</v>
      </c>
      <c r="D14" s="116">
        <f t="shared" si="0"/>
        <v>5.75</v>
      </c>
      <c r="E14" s="237" t="s">
        <v>139</v>
      </c>
      <c r="F14" s="258">
        <f>7+3</f>
        <v>10</v>
      </c>
      <c r="G14" s="53">
        <f>7+3</f>
        <v>10</v>
      </c>
      <c r="H14" s="116">
        <f t="shared" si="1"/>
        <v>10</v>
      </c>
      <c r="I14" s="223"/>
      <c r="J14" s="177" t="s">
        <v>82</v>
      </c>
      <c r="K14" s="178">
        <f>7.5+3-0.5</f>
        <v>10</v>
      </c>
      <c r="L14" s="19">
        <f>7+3-0.5</f>
        <v>9.5</v>
      </c>
      <c r="M14" s="116">
        <f t="shared" si="2"/>
        <v>9.75</v>
      </c>
      <c r="N14" s="237" t="s">
        <v>198</v>
      </c>
      <c r="O14" s="49">
        <v>5</v>
      </c>
      <c r="P14" s="53">
        <v>6.5</v>
      </c>
      <c r="Q14" s="116">
        <f t="shared" si="3"/>
        <v>5.75</v>
      </c>
      <c r="R14" s="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3.5" thickBot="1">
      <c r="A15" s="179" t="s">
        <v>122</v>
      </c>
      <c r="B15" s="87">
        <v>6.5</v>
      </c>
      <c r="C15" s="65">
        <v>6</v>
      </c>
      <c r="D15" s="117">
        <f>(C15+B15)/2</f>
        <v>6.25</v>
      </c>
      <c r="E15" s="238" t="s">
        <v>267</v>
      </c>
      <c r="F15" s="259">
        <f>6-0.5</f>
        <v>5.5</v>
      </c>
      <c r="G15" s="96">
        <f>5-0.5</f>
        <v>4.5</v>
      </c>
      <c r="H15" s="117">
        <f t="shared" si="1"/>
        <v>5</v>
      </c>
      <c r="I15" s="223"/>
      <c r="J15" s="179" t="s">
        <v>91</v>
      </c>
      <c r="K15" s="180">
        <v>6</v>
      </c>
      <c r="L15" s="65">
        <v>6</v>
      </c>
      <c r="M15" s="117">
        <f>(L15+K15)/2</f>
        <v>6</v>
      </c>
      <c r="N15" s="238" t="s">
        <v>197</v>
      </c>
      <c r="O15" s="155">
        <v>7</v>
      </c>
      <c r="P15" s="96">
        <v>7.5</v>
      </c>
      <c r="Q15" s="117">
        <f>(P15+O15)/2</f>
        <v>7.25</v>
      </c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3.5" thickBot="1">
      <c r="A16" s="181"/>
      <c r="B16" s="118"/>
      <c r="C16" s="118"/>
      <c r="D16" s="52"/>
      <c r="E16" s="239"/>
      <c r="F16" s="260"/>
      <c r="G16" s="95"/>
      <c r="H16" s="52"/>
      <c r="I16" s="224"/>
      <c r="J16" s="181"/>
      <c r="K16" s="118"/>
      <c r="L16" s="118"/>
      <c r="M16" s="52"/>
      <c r="N16" s="239"/>
      <c r="O16" s="95"/>
      <c r="P16" s="273"/>
      <c r="Q16" s="5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>
      <c r="A17" s="182" t="s">
        <v>358</v>
      </c>
      <c r="B17" s="119" t="s">
        <v>226</v>
      </c>
      <c r="C17" s="120" t="s">
        <v>226</v>
      </c>
      <c r="D17" s="121" t="s">
        <v>226</v>
      </c>
      <c r="E17" s="240" t="s">
        <v>130</v>
      </c>
      <c r="F17" s="261">
        <f>6-1</f>
        <v>5</v>
      </c>
      <c r="G17" s="264">
        <f>6-1</f>
        <v>5</v>
      </c>
      <c r="H17" s="121">
        <f aca="true" t="shared" si="4" ref="H17:H24">(G17+F17)/2</f>
        <v>5</v>
      </c>
      <c r="I17" s="224"/>
      <c r="J17" s="182" t="s">
        <v>273</v>
      </c>
      <c r="K17" s="183" t="s">
        <v>226</v>
      </c>
      <c r="L17" s="120" t="s">
        <v>226</v>
      </c>
      <c r="M17" s="121" t="s">
        <v>226</v>
      </c>
      <c r="N17" s="240" t="s">
        <v>199</v>
      </c>
      <c r="O17" s="261" t="s">
        <v>226</v>
      </c>
      <c r="P17" s="264" t="s">
        <v>226</v>
      </c>
      <c r="Q17" s="121" t="s">
        <v>226</v>
      </c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>
      <c r="A18" s="184" t="s">
        <v>207</v>
      </c>
      <c r="B18" s="51">
        <v>6</v>
      </c>
      <c r="C18" s="52">
        <v>6</v>
      </c>
      <c r="D18" s="122">
        <f aca="true" t="shared" si="5" ref="D18:D24">(C18+B18)/2</f>
        <v>6</v>
      </c>
      <c r="E18" s="241" t="s">
        <v>138</v>
      </c>
      <c r="F18" s="262" t="s">
        <v>228</v>
      </c>
      <c r="G18" s="59" t="s">
        <v>228</v>
      </c>
      <c r="H18" s="122" t="s">
        <v>228</v>
      </c>
      <c r="I18" s="224"/>
      <c r="J18" s="177" t="s">
        <v>362</v>
      </c>
      <c r="K18" s="178">
        <v>6</v>
      </c>
      <c r="L18" s="19">
        <v>6</v>
      </c>
      <c r="M18" s="116">
        <f aca="true" t="shared" si="6" ref="M18:M24">(L18+K18)/2</f>
        <v>6</v>
      </c>
      <c r="N18" s="241" t="s">
        <v>181</v>
      </c>
      <c r="O18" s="262">
        <v>6</v>
      </c>
      <c r="P18" s="59">
        <v>6.5</v>
      </c>
      <c r="Q18" s="122">
        <f aca="true" t="shared" si="7" ref="Q18:Q24">(P18+O18)/2</f>
        <v>6.25</v>
      </c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2.75">
      <c r="A19" s="184" t="s">
        <v>359</v>
      </c>
      <c r="B19" s="51" t="s">
        <v>226</v>
      </c>
      <c r="C19" s="52" t="s">
        <v>226</v>
      </c>
      <c r="D19" s="122" t="s">
        <v>226</v>
      </c>
      <c r="E19" s="241" t="s">
        <v>142</v>
      </c>
      <c r="F19" s="262">
        <v>5</v>
      </c>
      <c r="G19" s="59">
        <v>6</v>
      </c>
      <c r="H19" s="122">
        <f t="shared" si="4"/>
        <v>5.5</v>
      </c>
      <c r="I19" s="224"/>
      <c r="J19" s="184" t="s">
        <v>76</v>
      </c>
      <c r="K19" s="185">
        <v>6.5</v>
      </c>
      <c r="L19" s="52">
        <v>6</v>
      </c>
      <c r="M19" s="122">
        <f t="shared" si="6"/>
        <v>6.25</v>
      </c>
      <c r="N19" s="241" t="s">
        <v>203</v>
      </c>
      <c r="O19" s="262">
        <v>4.5</v>
      </c>
      <c r="P19" s="59">
        <v>4</v>
      </c>
      <c r="Q19" s="122">
        <f t="shared" si="7"/>
        <v>4.25</v>
      </c>
      <c r="R19" s="4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>
      <c r="A20" s="184" t="s">
        <v>126</v>
      </c>
      <c r="B20" s="51" t="s">
        <v>226</v>
      </c>
      <c r="C20" s="52" t="s">
        <v>226</v>
      </c>
      <c r="D20" s="122" t="s">
        <v>226</v>
      </c>
      <c r="E20" s="237" t="s">
        <v>144</v>
      </c>
      <c r="F20" s="258">
        <v>6</v>
      </c>
      <c r="G20" s="53">
        <v>6</v>
      </c>
      <c r="H20" s="116">
        <f t="shared" si="4"/>
        <v>6</v>
      </c>
      <c r="I20" s="224"/>
      <c r="J20" s="184" t="s">
        <v>78</v>
      </c>
      <c r="K20" s="185">
        <f>5.5-0.5</f>
        <v>5</v>
      </c>
      <c r="L20" s="52">
        <f>5.5-0.5</f>
        <v>5</v>
      </c>
      <c r="M20" s="122">
        <f t="shared" si="6"/>
        <v>5</v>
      </c>
      <c r="N20" s="241" t="s">
        <v>192</v>
      </c>
      <c r="O20" s="262">
        <v>7</v>
      </c>
      <c r="P20" s="59">
        <v>7</v>
      </c>
      <c r="Q20" s="122">
        <f t="shared" si="7"/>
        <v>7</v>
      </c>
      <c r="R20" s="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2.75">
      <c r="A21" s="184" t="s">
        <v>125</v>
      </c>
      <c r="B21" s="51" t="s">
        <v>226</v>
      </c>
      <c r="C21" s="52" t="s">
        <v>226</v>
      </c>
      <c r="D21" s="122" t="s">
        <v>226</v>
      </c>
      <c r="E21" s="241" t="s">
        <v>145</v>
      </c>
      <c r="F21" s="262">
        <v>6</v>
      </c>
      <c r="G21" s="59">
        <v>6</v>
      </c>
      <c r="H21" s="122">
        <f t="shared" si="4"/>
        <v>6</v>
      </c>
      <c r="I21" s="224"/>
      <c r="J21" s="184" t="s">
        <v>75</v>
      </c>
      <c r="K21" s="185">
        <v>6</v>
      </c>
      <c r="L21" s="52">
        <v>5.5</v>
      </c>
      <c r="M21" s="122">
        <f t="shared" si="6"/>
        <v>5.75</v>
      </c>
      <c r="N21" s="241" t="s">
        <v>202</v>
      </c>
      <c r="O21" s="262">
        <f>5.5-0.5</f>
        <v>5</v>
      </c>
      <c r="P21" s="59">
        <f>6.5-0.5</f>
        <v>6</v>
      </c>
      <c r="Q21" s="122">
        <f t="shared" si="7"/>
        <v>5.5</v>
      </c>
      <c r="R21" s="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>
      <c r="A22" s="177" t="s">
        <v>114</v>
      </c>
      <c r="B22" s="18">
        <f>6-0.5</f>
        <v>5.5</v>
      </c>
      <c r="C22" s="19">
        <f>5-0.5</f>
        <v>4.5</v>
      </c>
      <c r="D22" s="116">
        <f t="shared" si="5"/>
        <v>5</v>
      </c>
      <c r="E22" s="241" t="s">
        <v>131</v>
      </c>
      <c r="F22" s="262">
        <f>6.5-0.5</f>
        <v>6</v>
      </c>
      <c r="G22" s="59">
        <f>7-0.5</f>
        <v>6.5</v>
      </c>
      <c r="H22" s="122">
        <f t="shared" si="4"/>
        <v>6.25</v>
      </c>
      <c r="I22" s="224"/>
      <c r="J22" s="184" t="s">
        <v>84</v>
      </c>
      <c r="K22" s="185">
        <v>5</v>
      </c>
      <c r="L22" s="52">
        <v>5.5</v>
      </c>
      <c r="M22" s="122">
        <f t="shared" si="6"/>
        <v>5.25</v>
      </c>
      <c r="N22" s="241" t="s">
        <v>201</v>
      </c>
      <c r="O22" s="262">
        <f>5.5-0.5</f>
        <v>5</v>
      </c>
      <c r="P22" s="59">
        <f>6.5-0.5</f>
        <v>6</v>
      </c>
      <c r="Q22" s="122">
        <f t="shared" si="7"/>
        <v>5.5</v>
      </c>
      <c r="R22" s="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3.5" thickBot="1">
      <c r="A23" s="186" t="s">
        <v>327</v>
      </c>
      <c r="B23" s="123" t="s">
        <v>226</v>
      </c>
      <c r="C23" s="124" t="s">
        <v>226</v>
      </c>
      <c r="D23" s="122" t="s">
        <v>226</v>
      </c>
      <c r="E23" s="242" t="s">
        <v>331</v>
      </c>
      <c r="F23" s="263">
        <v>6</v>
      </c>
      <c r="G23" s="265">
        <v>6.5</v>
      </c>
      <c r="H23" s="122">
        <f t="shared" si="4"/>
        <v>6.25</v>
      </c>
      <c r="I23" s="224"/>
      <c r="J23" s="186" t="s">
        <v>325</v>
      </c>
      <c r="K23" s="187">
        <v>5.5</v>
      </c>
      <c r="L23" s="124">
        <v>6</v>
      </c>
      <c r="M23" s="364">
        <f t="shared" si="6"/>
        <v>5.75</v>
      </c>
      <c r="N23" s="242" t="s">
        <v>50</v>
      </c>
      <c r="O23" s="263">
        <v>6</v>
      </c>
      <c r="P23" s="265">
        <v>6</v>
      </c>
      <c r="Q23" s="364">
        <f t="shared" si="7"/>
        <v>6</v>
      </c>
      <c r="R23" s="4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3.5" thickBot="1">
      <c r="A24" s="179" t="s">
        <v>129</v>
      </c>
      <c r="B24" s="87">
        <v>2</v>
      </c>
      <c r="C24" s="65">
        <v>1.5</v>
      </c>
      <c r="D24" s="125">
        <f t="shared" si="5"/>
        <v>1.75</v>
      </c>
      <c r="E24" s="238" t="s">
        <v>148</v>
      </c>
      <c r="F24" s="259">
        <v>-1</v>
      </c>
      <c r="G24" s="96">
        <v>-1</v>
      </c>
      <c r="H24" s="125">
        <f t="shared" si="4"/>
        <v>-1</v>
      </c>
      <c r="I24" s="223"/>
      <c r="J24" s="179" t="s">
        <v>92</v>
      </c>
      <c r="K24" s="180">
        <v>1</v>
      </c>
      <c r="L24" s="65">
        <v>1</v>
      </c>
      <c r="M24" s="125">
        <f t="shared" si="6"/>
        <v>1</v>
      </c>
      <c r="N24" s="238" t="s">
        <v>206</v>
      </c>
      <c r="O24" s="259">
        <v>0</v>
      </c>
      <c r="P24" s="96">
        <v>-0.5</v>
      </c>
      <c r="Q24" s="277">
        <f t="shared" si="7"/>
        <v>-0.25</v>
      </c>
      <c r="R24" s="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2.75">
      <c r="A25" s="60"/>
      <c r="B25" s="56"/>
      <c r="C25" s="56"/>
      <c r="D25" s="131"/>
      <c r="E25" s="139"/>
      <c r="F25" s="84"/>
      <c r="G25" s="140"/>
      <c r="H25" s="275"/>
      <c r="I25" s="225"/>
      <c r="J25" s="60"/>
      <c r="K25" s="16"/>
      <c r="L25" s="16"/>
      <c r="M25" s="131"/>
      <c r="N25" s="139"/>
      <c r="O25" s="84"/>
      <c r="P25" s="140"/>
      <c r="Q25" s="275"/>
      <c r="R25" s="4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>
      <c r="A26" s="29"/>
      <c r="B26" s="371">
        <f>D4+B5+B6+B7+B8+B9+B10+B11+B22+B13+B14+B15+B24</f>
        <v>78.5</v>
      </c>
      <c r="C26" s="282">
        <f>D4+C5+C6+C7+C8+C9+C10+C11+C22+C13+C14+C15+C24</f>
        <v>79</v>
      </c>
      <c r="D26" s="411">
        <f>D4+D5+D6+D7+D8+D9+D10+D11+D22+D13+D14+D15+D24</f>
        <v>78.75</v>
      </c>
      <c r="E26" s="141"/>
      <c r="F26" s="378">
        <f>H4+F5+F6+F7+F8+F20+F10+F11+F12+F13+F14+F15+F24</f>
        <v>67</v>
      </c>
      <c r="G26" s="377">
        <f>H4+G5+G6+G7+G8+G20+G10+G11+G12+G13+G14+G15+G24</f>
        <v>63.5</v>
      </c>
      <c r="H26" s="379">
        <f>H4+H5+H6+H7+H8+H20+H10+H11+H12+H13+H14+H15+H24</f>
        <v>65.25</v>
      </c>
      <c r="I26" s="226"/>
      <c r="J26" s="29"/>
      <c r="K26" s="280">
        <f>M4+K5+K18+K7+K8+K9+K10+K11+K12+K13+K14+K15+K24</f>
        <v>81</v>
      </c>
      <c r="L26" s="280">
        <f>M4+L5+L18+L7+L8+L9+L10+L11+L12+L13+L14+L15+L24</f>
        <v>81</v>
      </c>
      <c r="M26" s="407">
        <f>M4+M5+M18+M7+M8+M9+M10+M11+M12+M13+M14+M15+M24</f>
        <v>81</v>
      </c>
      <c r="N26" s="141"/>
      <c r="O26" s="369">
        <f>Q4+O5+O6+O7+O8+O9+O10+O11+O12+O13+O14+O15+O24</f>
        <v>71</v>
      </c>
      <c r="P26" s="369">
        <f>Q4+P5+P6+P7+P8+P9+P10+P11+P12+P13+P14+P15+P24</f>
        <v>72</v>
      </c>
      <c r="Q26" s="443">
        <f>Q4+Q5+Q6+Q7+Q8+Q9+Q10+Q11+Q12+Q13+Q14+Q15+Q24</f>
        <v>71.5</v>
      </c>
      <c r="R26" s="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3.5" thickBot="1">
      <c r="A27" s="188"/>
      <c r="B27" s="126"/>
      <c r="C27" s="126"/>
      <c r="D27" s="76"/>
      <c r="E27" s="141"/>
      <c r="F27" s="27"/>
      <c r="G27" s="140"/>
      <c r="H27" s="142"/>
      <c r="I27" s="227"/>
      <c r="J27" s="188"/>
      <c r="K27" s="126"/>
      <c r="L27" s="126"/>
      <c r="M27" s="76"/>
      <c r="N27" s="141"/>
      <c r="O27" s="27"/>
      <c r="P27" s="140"/>
      <c r="Q27" s="138"/>
      <c r="R27" s="4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8.75" thickBot="1">
      <c r="A28" s="303"/>
      <c r="B28" s="304"/>
      <c r="C28" s="304"/>
      <c r="D28" s="127">
        <v>3</v>
      </c>
      <c r="E28" s="306"/>
      <c r="F28" s="143"/>
      <c r="G28" s="307"/>
      <c r="H28" s="302">
        <v>0</v>
      </c>
      <c r="I28" s="230"/>
      <c r="J28" s="298"/>
      <c r="K28" s="299"/>
      <c r="L28" s="299"/>
      <c r="M28" s="212">
        <v>4</v>
      </c>
      <c r="N28" s="361"/>
      <c r="O28" s="147"/>
      <c r="P28" s="308"/>
      <c r="Q28" s="309">
        <v>2</v>
      </c>
      <c r="R28" s="6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6" customHeight="1" thickBot="1">
      <c r="A29" s="231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thickBot="1">
      <c r="A30" s="932" t="s">
        <v>571</v>
      </c>
      <c r="B30" s="933"/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3.5" thickBot="1">
      <c r="A31" s="948" t="s">
        <v>352</v>
      </c>
      <c r="B31" s="982"/>
      <c r="C31" s="982"/>
      <c r="D31" s="949"/>
      <c r="E31" s="888" t="s">
        <v>32</v>
      </c>
      <c r="F31" s="887"/>
      <c r="G31" s="887"/>
      <c r="H31" s="944"/>
      <c r="I31" s="229"/>
      <c r="J31" s="923" t="s">
        <v>34</v>
      </c>
      <c r="K31" s="924"/>
      <c r="L31" s="924"/>
      <c r="M31" s="943"/>
      <c r="N31" s="950" t="s">
        <v>30</v>
      </c>
      <c r="O31" s="950"/>
      <c r="P31" s="950"/>
      <c r="Q31" s="897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 thickBot="1">
      <c r="A32" s="148" t="s">
        <v>3</v>
      </c>
      <c r="B32" s="148" t="s">
        <v>20</v>
      </c>
      <c r="C32" s="148" t="s">
        <v>21</v>
      </c>
      <c r="D32" s="149">
        <v>2</v>
      </c>
      <c r="E32" s="173" t="s">
        <v>3</v>
      </c>
      <c r="F32" s="173" t="s">
        <v>20</v>
      </c>
      <c r="G32" s="173" t="s">
        <v>21</v>
      </c>
      <c r="H32" s="174">
        <v>0</v>
      </c>
      <c r="I32" s="229"/>
      <c r="J32" s="213" t="s">
        <v>3</v>
      </c>
      <c r="K32" s="213" t="s">
        <v>20</v>
      </c>
      <c r="L32" s="213" t="s">
        <v>21</v>
      </c>
      <c r="M32" s="214">
        <v>2</v>
      </c>
      <c r="N32" s="166" t="s">
        <v>3</v>
      </c>
      <c r="O32" s="166" t="s">
        <v>20</v>
      </c>
      <c r="P32" s="167" t="s">
        <v>21</v>
      </c>
      <c r="Q32" s="164"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>
      <c r="A33" s="150" t="s">
        <v>175</v>
      </c>
      <c r="B33" s="151">
        <f>5.5-1-1-1-0.5</f>
        <v>2</v>
      </c>
      <c r="C33" s="152">
        <f>5-1-1-1-0.5</f>
        <v>1.5</v>
      </c>
      <c r="D33" s="115">
        <f>(C33+B33)/2</f>
        <v>1.75</v>
      </c>
      <c r="E33" s="175" t="s">
        <v>253</v>
      </c>
      <c r="F33" s="176">
        <f>6.5+1</f>
        <v>7.5</v>
      </c>
      <c r="G33" s="114">
        <f>6+1</f>
        <v>7</v>
      </c>
      <c r="H33" s="115">
        <f aca="true" t="shared" si="8" ref="H33:H43">(G33+F33)/2</f>
        <v>7.25</v>
      </c>
      <c r="I33" s="229"/>
      <c r="J33" s="175" t="s">
        <v>55</v>
      </c>
      <c r="K33" s="176">
        <f>6-1</f>
        <v>5</v>
      </c>
      <c r="L33" s="114">
        <f>6-1</f>
        <v>5</v>
      </c>
      <c r="M33" s="115">
        <f>(L33+K33)/2</f>
        <v>5</v>
      </c>
      <c r="N33" s="175" t="s">
        <v>111</v>
      </c>
      <c r="O33" s="266">
        <f>6.5+1</f>
        <v>7.5</v>
      </c>
      <c r="P33" s="152">
        <f>7+1</f>
        <v>8</v>
      </c>
      <c r="Q33" s="115">
        <f>(P33+O33)/2</f>
        <v>7.75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>
      <c r="A34" s="153" t="s">
        <v>223</v>
      </c>
      <c r="B34" s="49">
        <f>6-0.5</f>
        <v>5.5</v>
      </c>
      <c r="C34" s="53">
        <f>6-0.5</f>
        <v>5.5</v>
      </c>
      <c r="D34" s="116">
        <f>(C34+B34)/2</f>
        <v>5.5</v>
      </c>
      <c r="E34" s="177" t="s">
        <v>51</v>
      </c>
      <c r="F34" s="409">
        <v>6</v>
      </c>
      <c r="G34" s="19">
        <v>6</v>
      </c>
      <c r="H34" s="116">
        <f t="shared" si="8"/>
        <v>6</v>
      </c>
      <c r="I34" s="229"/>
      <c r="J34" s="177" t="s">
        <v>58</v>
      </c>
      <c r="K34" s="178">
        <v>6</v>
      </c>
      <c r="L34" s="19">
        <v>6</v>
      </c>
      <c r="M34" s="116">
        <f>(L34+K34)/2</f>
        <v>6</v>
      </c>
      <c r="N34" s="177" t="s">
        <v>108</v>
      </c>
      <c r="O34" s="267">
        <v>5.5</v>
      </c>
      <c r="P34" s="53">
        <v>6</v>
      </c>
      <c r="Q34" s="116">
        <f>(P34+O34)/2</f>
        <v>5.75</v>
      </c>
      <c r="R34" s="22"/>
      <c r="S34" s="22"/>
      <c r="T34" s="22"/>
      <c r="U34" s="22"/>
      <c r="V34" s="22"/>
      <c r="W34" s="971"/>
      <c r="X34" s="97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2.75">
      <c r="A35" s="153" t="s">
        <v>210</v>
      </c>
      <c r="B35" s="49">
        <f>6-0.5</f>
        <v>5.5</v>
      </c>
      <c r="C35" s="53">
        <f>5-0.5</f>
        <v>4.5</v>
      </c>
      <c r="D35" s="116">
        <f aca="true" t="shared" si="9" ref="D35:D43">(C35+B35)/2</f>
        <v>5</v>
      </c>
      <c r="E35" s="177" t="s">
        <v>38</v>
      </c>
      <c r="F35" s="178">
        <v>6.5</v>
      </c>
      <c r="G35" s="19">
        <v>6.5</v>
      </c>
      <c r="H35" s="116">
        <f t="shared" si="8"/>
        <v>6.5</v>
      </c>
      <c r="I35" s="229"/>
      <c r="J35" s="177" t="s">
        <v>256</v>
      </c>
      <c r="K35" s="178">
        <f>5-0.5</f>
        <v>4.5</v>
      </c>
      <c r="L35" s="19">
        <f>5-0.5</f>
        <v>4.5</v>
      </c>
      <c r="M35" s="116">
        <f aca="true" t="shared" si="10" ref="M35:M42">(L35+K35)/2</f>
        <v>4.5</v>
      </c>
      <c r="N35" s="177" t="s">
        <v>94</v>
      </c>
      <c r="O35" s="267">
        <v>6</v>
      </c>
      <c r="P35" s="53">
        <v>6</v>
      </c>
      <c r="Q35" s="116">
        <f aca="true" t="shared" si="11" ref="Q35:Q42">(P35+O35)/2</f>
        <v>6</v>
      </c>
      <c r="R35" s="22"/>
      <c r="S35" s="22"/>
      <c r="T35" s="22"/>
      <c r="U35" s="22"/>
      <c r="V35" s="22"/>
      <c r="W35" s="14"/>
      <c r="X35" s="85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>
      <c r="A36" s="153" t="s">
        <v>224</v>
      </c>
      <c r="B36" s="49">
        <v>6.5</v>
      </c>
      <c r="C36" s="53">
        <v>6.5</v>
      </c>
      <c r="D36" s="116">
        <f t="shared" si="9"/>
        <v>6.5</v>
      </c>
      <c r="E36" s="177" t="s">
        <v>37</v>
      </c>
      <c r="F36" s="178">
        <f>6.5+2</f>
        <v>8.5</v>
      </c>
      <c r="G36" s="19">
        <f>7+2</f>
        <v>9</v>
      </c>
      <c r="H36" s="116">
        <f t="shared" si="8"/>
        <v>8.75</v>
      </c>
      <c r="I36" s="229"/>
      <c r="J36" s="177" t="s">
        <v>56</v>
      </c>
      <c r="K36" s="178">
        <v>6.5</v>
      </c>
      <c r="L36" s="19">
        <v>6.5</v>
      </c>
      <c r="M36" s="116">
        <f t="shared" si="10"/>
        <v>6.5</v>
      </c>
      <c r="N36" s="177" t="s">
        <v>95</v>
      </c>
      <c r="O36" s="267">
        <v>6.5</v>
      </c>
      <c r="P36" s="53">
        <v>6</v>
      </c>
      <c r="Q36" s="116">
        <f t="shared" si="11"/>
        <v>6.25</v>
      </c>
      <c r="R36" s="22"/>
      <c r="S36" s="22"/>
      <c r="T36" s="22"/>
      <c r="U36" s="22"/>
      <c r="V36" s="22"/>
      <c r="W36" s="17"/>
      <c r="X36" s="5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>
      <c r="A37" s="153" t="s">
        <v>212</v>
      </c>
      <c r="B37" s="49">
        <v>6</v>
      </c>
      <c r="C37" s="53">
        <v>6</v>
      </c>
      <c r="D37" s="116">
        <f t="shared" si="9"/>
        <v>6</v>
      </c>
      <c r="E37" s="177" t="s">
        <v>43</v>
      </c>
      <c r="F37" s="178">
        <v>6.5</v>
      </c>
      <c r="G37" s="19">
        <v>7</v>
      </c>
      <c r="H37" s="116">
        <f t="shared" si="8"/>
        <v>6.75</v>
      </c>
      <c r="I37" s="229"/>
      <c r="J37" s="177" t="s">
        <v>62</v>
      </c>
      <c r="K37" s="178">
        <f>6-0.5</f>
        <v>5.5</v>
      </c>
      <c r="L37" s="19">
        <f>7-0.5</f>
        <v>6.5</v>
      </c>
      <c r="M37" s="116">
        <f t="shared" si="10"/>
        <v>6</v>
      </c>
      <c r="N37" s="177" t="s">
        <v>355</v>
      </c>
      <c r="O37" s="267">
        <v>4.5</v>
      </c>
      <c r="P37" s="53">
        <v>5</v>
      </c>
      <c r="Q37" s="116">
        <f t="shared" si="11"/>
        <v>4.75</v>
      </c>
      <c r="R37" s="22"/>
      <c r="S37" s="22"/>
      <c r="T37" s="22"/>
      <c r="U37" s="22"/>
      <c r="V37" s="22"/>
      <c r="W37" s="17"/>
      <c r="X37" s="5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2.75">
      <c r="A38" s="153" t="s">
        <v>335</v>
      </c>
      <c r="B38" s="49">
        <v>6.5</v>
      </c>
      <c r="C38" s="53">
        <v>6.5</v>
      </c>
      <c r="D38" s="116">
        <f t="shared" si="9"/>
        <v>6.5</v>
      </c>
      <c r="E38" s="177" t="s">
        <v>41</v>
      </c>
      <c r="F38" s="178">
        <f>7-0.5</f>
        <v>6.5</v>
      </c>
      <c r="G38" s="442">
        <f>6.5-0.5</f>
        <v>6</v>
      </c>
      <c r="H38" s="116">
        <f t="shared" si="8"/>
        <v>6.25</v>
      </c>
      <c r="I38" s="229"/>
      <c r="J38" s="177" t="s">
        <v>61</v>
      </c>
      <c r="K38" s="178">
        <v>5.5</v>
      </c>
      <c r="L38" s="19">
        <v>6.5</v>
      </c>
      <c r="M38" s="116">
        <f t="shared" si="10"/>
        <v>6</v>
      </c>
      <c r="N38" s="177" t="s">
        <v>97</v>
      </c>
      <c r="O38" s="267">
        <v>5</v>
      </c>
      <c r="P38" s="53">
        <v>5</v>
      </c>
      <c r="Q38" s="116">
        <f t="shared" si="11"/>
        <v>5</v>
      </c>
      <c r="R38" s="22"/>
      <c r="S38" s="22"/>
      <c r="T38" s="22"/>
      <c r="U38" s="22"/>
      <c r="V38" s="22"/>
      <c r="W38" s="17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53" t="s">
        <v>214</v>
      </c>
      <c r="B39" s="49">
        <v>6.5</v>
      </c>
      <c r="C39" s="53">
        <v>6</v>
      </c>
      <c r="D39" s="116">
        <f t="shared" si="9"/>
        <v>6.25</v>
      </c>
      <c r="E39" s="177" t="s">
        <v>252</v>
      </c>
      <c r="F39" s="178">
        <v>6</v>
      </c>
      <c r="G39" s="19">
        <v>6.5</v>
      </c>
      <c r="H39" s="116">
        <f t="shared" si="8"/>
        <v>6.25</v>
      </c>
      <c r="I39" s="229"/>
      <c r="J39" s="177" t="s">
        <v>60</v>
      </c>
      <c r="K39" s="178">
        <v>5.5</v>
      </c>
      <c r="L39" s="19">
        <v>5.5</v>
      </c>
      <c r="M39" s="116">
        <f t="shared" si="10"/>
        <v>5.5</v>
      </c>
      <c r="N39" s="177" t="s">
        <v>98</v>
      </c>
      <c r="O39" s="267">
        <v>5</v>
      </c>
      <c r="P39" s="53">
        <v>6</v>
      </c>
      <c r="Q39" s="116">
        <f t="shared" si="11"/>
        <v>5.5</v>
      </c>
      <c r="R39" s="22"/>
      <c r="S39" s="22"/>
      <c r="T39" s="22"/>
      <c r="U39" s="22"/>
      <c r="V39" s="22"/>
      <c r="W39" s="17"/>
      <c r="X39" s="5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53" t="s">
        <v>221</v>
      </c>
      <c r="B40" s="49">
        <v>6.5</v>
      </c>
      <c r="C40" s="53">
        <v>6.5</v>
      </c>
      <c r="D40" s="116">
        <f t="shared" si="9"/>
        <v>6.5</v>
      </c>
      <c r="E40" s="177" t="s">
        <v>40</v>
      </c>
      <c r="F40" s="178">
        <v>5.5</v>
      </c>
      <c r="G40" s="19">
        <v>5.5</v>
      </c>
      <c r="H40" s="116">
        <f t="shared" si="8"/>
        <v>5.5</v>
      </c>
      <c r="I40" s="229"/>
      <c r="J40" s="177" t="s">
        <v>72</v>
      </c>
      <c r="K40" s="178">
        <v>6</v>
      </c>
      <c r="L40" s="19">
        <v>5.5</v>
      </c>
      <c r="M40" s="116">
        <f t="shared" si="10"/>
        <v>5.75</v>
      </c>
      <c r="N40" s="177" t="s">
        <v>99</v>
      </c>
      <c r="O40" s="267">
        <f>6-0.5</f>
        <v>5.5</v>
      </c>
      <c r="P40" s="53">
        <f>5.5-0.5</f>
        <v>5</v>
      </c>
      <c r="Q40" s="116">
        <f t="shared" si="11"/>
        <v>5.25</v>
      </c>
      <c r="R40" s="22"/>
      <c r="S40" s="22"/>
      <c r="T40" s="22"/>
      <c r="U40" s="22"/>
      <c r="V40" s="22"/>
      <c r="W40" s="17"/>
      <c r="X40" s="5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>
      <c r="A41" s="153" t="s">
        <v>93</v>
      </c>
      <c r="B41" s="49">
        <v>6</v>
      </c>
      <c r="C41" s="53">
        <v>5.5</v>
      </c>
      <c r="D41" s="116">
        <f t="shared" si="9"/>
        <v>5.75</v>
      </c>
      <c r="E41" s="177" t="s">
        <v>44</v>
      </c>
      <c r="F41" s="368">
        <v>6.5</v>
      </c>
      <c r="G41" s="366">
        <v>6.5</v>
      </c>
      <c r="H41" s="116">
        <f t="shared" si="8"/>
        <v>6.5</v>
      </c>
      <c r="I41" s="229"/>
      <c r="J41" s="177" t="s">
        <v>361</v>
      </c>
      <c r="K41" s="178">
        <v>6</v>
      </c>
      <c r="L41" s="19">
        <v>6</v>
      </c>
      <c r="M41" s="116">
        <f t="shared" si="10"/>
        <v>6</v>
      </c>
      <c r="N41" s="177" t="s">
        <v>104</v>
      </c>
      <c r="O41" s="267">
        <v>5</v>
      </c>
      <c r="P41" s="53">
        <v>5</v>
      </c>
      <c r="Q41" s="116">
        <f t="shared" si="11"/>
        <v>5</v>
      </c>
      <c r="R41" s="22"/>
      <c r="S41" s="22"/>
      <c r="T41" s="22"/>
      <c r="U41" s="22"/>
      <c r="V41" s="22"/>
      <c r="W41" s="17"/>
      <c r="X41" s="5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2.75">
      <c r="A42" s="153" t="s">
        <v>216</v>
      </c>
      <c r="B42" s="49">
        <f>6+3</f>
        <v>9</v>
      </c>
      <c r="C42" s="53">
        <f>6.5+3</f>
        <v>9.5</v>
      </c>
      <c r="D42" s="116">
        <f t="shared" si="9"/>
        <v>9.25</v>
      </c>
      <c r="E42" s="177" t="s">
        <v>45</v>
      </c>
      <c r="F42" s="178">
        <f>7+3</f>
        <v>10</v>
      </c>
      <c r="G42" s="19">
        <f>7.5+3</f>
        <v>10.5</v>
      </c>
      <c r="H42" s="116">
        <f t="shared" si="8"/>
        <v>10.25</v>
      </c>
      <c r="I42" s="229"/>
      <c r="J42" s="177" t="s">
        <v>259</v>
      </c>
      <c r="K42" s="178">
        <v>6</v>
      </c>
      <c r="L42" s="19">
        <v>6</v>
      </c>
      <c r="M42" s="116">
        <f t="shared" si="10"/>
        <v>6</v>
      </c>
      <c r="N42" s="177" t="s">
        <v>102</v>
      </c>
      <c r="O42" s="267">
        <v>5</v>
      </c>
      <c r="P42" s="53">
        <v>6</v>
      </c>
      <c r="Q42" s="116">
        <f t="shared" si="11"/>
        <v>5.5</v>
      </c>
      <c r="R42" s="22"/>
      <c r="S42" s="22"/>
      <c r="T42" s="22"/>
      <c r="U42" s="22"/>
      <c r="V42" s="22"/>
      <c r="W42" s="17"/>
      <c r="X42" s="54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3.5" thickBot="1">
      <c r="A43" s="154" t="s">
        <v>219</v>
      </c>
      <c r="B43" s="155">
        <v>6</v>
      </c>
      <c r="C43" s="96">
        <v>5.5</v>
      </c>
      <c r="D43" s="117">
        <f t="shared" si="9"/>
        <v>5.75</v>
      </c>
      <c r="E43" s="179" t="s">
        <v>46</v>
      </c>
      <c r="F43" s="180">
        <f>6.5-0.5</f>
        <v>6</v>
      </c>
      <c r="G43" s="441">
        <f>5.5-0.5</f>
        <v>5</v>
      </c>
      <c r="H43" s="117">
        <f t="shared" si="8"/>
        <v>5.5</v>
      </c>
      <c r="I43" s="229"/>
      <c r="J43" s="179" t="s">
        <v>63</v>
      </c>
      <c r="K43" s="180">
        <v>5</v>
      </c>
      <c r="L43" s="65">
        <v>5.5</v>
      </c>
      <c r="M43" s="117">
        <f>(L43+K43)/2</f>
        <v>5.25</v>
      </c>
      <c r="N43" s="179" t="s">
        <v>277</v>
      </c>
      <c r="O43" s="268">
        <v>6</v>
      </c>
      <c r="P43" s="96">
        <v>5.5</v>
      </c>
      <c r="Q43" s="117">
        <f>(P43+O43)/2</f>
        <v>5.75</v>
      </c>
      <c r="R43" s="22"/>
      <c r="S43" s="22"/>
      <c r="T43" s="22"/>
      <c r="U43" s="22"/>
      <c r="V43" s="22"/>
      <c r="W43" s="17"/>
      <c r="X43" s="5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3.5" thickBot="1">
      <c r="A44" s="30"/>
      <c r="B44" s="4"/>
      <c r="C44" s="4"/>
      <c r="D44" s="52"/>
      <c r="E44" s="46"/>
      <c r="F44" s="128"/>
      <c r="G44" s="128"/>
      <c r="H44" s="52"/>
      <c r="I44" s="229"/>
      <c r="J44" s="46"/>
      <c r="K44" s="128"/>
      <c r="L44" s="128"/>
      <c r="M44" s="52"/>
      <c r="N44" s="181"/>
      <c r="O44" s="269"/>
      <c r="P44" s="260"/>
      <c r="Q44" s="52"/>
      <c r="R44" s="22"/>
      <c r="S44" s="22"/>
      <c r="T44" s="22"/>
      <c r="U44" s="22"/>
      <c r="V44" s="22"/>
      <c r="W44" s="17"/>
      <c r="X44" s="54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>
      <c r="A45" s="156" t="s">
        <v>289</v>
      </c>
      <c r="B45" s="157" t="s">
        <v>226</v>
      </c>
      <c r="C45" s="158" t="s">
        <v>226</v>
      </c>
      <c r="D45" s="121" t="s">
        <v>226</v>
      </c>
      <c r="E45" s="182" t="s">
        <v>36</v>
      </c>
      <c r="F45" s="183">
        <f>7.5+1</f>
        <v>8.5</v>
      </c>
      <c r="G45" s="120">
        <f>8+1</f>
        <v>9</v>
      </c>
      <c r="H45" s="121">
        <f aca="true" t="shared" si="12" ref="H45:H52">(G45+F45)/2</f>
        <v>8.75</v>
      </c>
      <c r="I45" s="229"/>
      <c r="J45" s="182" t="s">
        <v>260</v>
      </c>
      <c r="K45" s="183">
        <f>6+1</f>
        <v>7</v>
      </c>
      <c r="L45" s="120">
        <f>6+1</f>
        <v>7</v>
      </c>
      <c r="M45" s="121">
        <f aca="true" t="shared" si="13" ref="M45:M52">(L45+K45)/2</f>
        <v>7</v>
      </c>
      <c r="N45" s="182" t="s">
        <v>319</v>
      </c>
      <c r="O45" s="270">
        <f>5.5-1-1</f>
        <v>3.5</v>
      </c>
      <c r="P45" s="264">
        <f>5.5-1-1</f>
        <v>3.5</v>
      </c>
      <c r="Q45" s="121">
        <f aca="true" t="shared" si="14" ref="Q45:Q52">(P45+O45)/2</f>
        <v>3.5</v>
      </c>
      <c r="R45" s="22"/>
      <c r="S45" s="22"/>
      <c r="T45" s="22"/>
      <c r="U45" s="22"/>
      <c r="V45" s="22"/>
      <c r="W45" s="17"/>
      <c r="X45" s="54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2.75">
      <c r="A46" s="248" t="s">
        <v>211</v>
      </c>
      <c r="B46" s="57">
        <v>6</v>
      </c>
      <c r="C46" s="24">
        <v>6.5</v>
      </c>
      <c r="D46" s="122">
        <f aca="true" t="shared" si="15" ref="D46:D52">(C46+B46)/2</f>
        <v>6.25</v>
      </c>
      <c r="E46" s="184" t="s">
        <v>48</v>
      </c>
      <c r="F46" s="185">
        <v>5.5</v>
      </c>
      <c r="G46" s="52">
        <v>5.5</v>
      </c>
      <c r="H46" s="122">
        <f t="shared" si="12"/>
        <v>5.5</v>
      </c>
      <c r="I46" s="229"/>
      <c r="J46" s="184" t="s">
        <v>261</v>
      </c>
      <c r="K46" s="185">
        <v>5</v>
      </c>
      <c r="L46" s="52">
        <v>5.5</v>
      </c>
      <c r="M46" s="122">
        <f t="shared" si="13"/>
        <v>5.25</v>
      </c>
      <c r="N46" s="184" t="s">
        <v>357</v>
      </c>
      <c r="O46" s="271">
        <f>5.5-0.5</f>
        <v>5</v>
      </c>
      <c r="P46" s="59">
        <f>4.5-0.5</f>
        <v>4</v>
      </c>
      <c r="Q46" s="122">
        <f t="shared" si="14"/>
        <v>4.5</v>
      </c>
      <c r="R46" s="22"/>
      <c r="S46" s="22"/>
      <c r="T46" s="22"/>
      <c r="U46" s="22"/>
      <c r="V46" s="22"/>
      <c r="W46" s="17"/>
      <c r="X46" s="5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>
      <c r="A47" s="248" t="s">
        <v>209</v>
      </c>
      <c r="B47" s="3">
        <v>6</v>
      </c>
      <c r="C47" s="48">
        <v>6</v>
      </c>
      <c r="D47" s="122">
        <f t="shared" si="15"/>
        <v>6</v>
      </c>
      <c r="E47" s="184" t="s">
        <v>49</v>
      </c>
      <c r="F47" s="185" t="s">
        <v>226</v>
      </c>
      <c r="G47" s="52" t="s">
        <v>226</v>
      </c>
      <c r="H47" s="122" t="s">
        <v>226</v>
      </c>
      <c r="I47" s="229"/>
      <c r="J47" s="184" t="s">
        <v>360</v>
      </c>
      <c r="K47" s="185">
        <v>5.5</v>
      </c>
      <c r="L47" s="52">
        <v>6</v>
      </c>
      <c r="M47" s="122">
        <f t="shared" si="13"/>
        <v>5.75</v>
      </c>
      <c r="N47" s="184" t="s">
        <v>101</v>
      </c>
      <c r="O47" s="271">
        <f>6.5+3</f>
        <v>9.5</v>
      </c>
      <c r="P47" s="59">
        <f>6.5+3</f>
        <v>9.5</v>
      </c>
      <c r="Q47" s="122">
        <f t="shared" si="14"/>
        <v>9.5</v>
      </c>
      <c r="R47" s="22"/>
      <c r="S47" s="22"/>
      <c r="T47" s="22"/>
      <c r="U47" s="22"/>
      <c r="V47" s="22"/>
      <c r="W47" s="40"/>
      <c r="X47" s="54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>
      <c r="A48" s="248" t="s">
        <v>290</v>
      </c>
      <c r="B48" s="57">
        <v>4.5</v>
      </c>
      <c r="C48" s="24">
        <v>6</v>
      </c>
      <c r="D48" s="122">
        <f t="shared" si="15"/>
        <v>5.25</v>
      </c>
      <c r="E48" s="184" t="s">
        <v>42</v>
      </c>
      <c r="F48" s="185">
        <f>7-0.5</f>
        <v>6.5</v>
      </c>
      <c r="G48" s="52">
        <f>7-0.5</f>
        <v>6.5</v>
      </c>
      <c r="H48" s="122">
        <f t="shared" si="12"/>
        <v>6.5</v>
      </c>
      <c r="I48" s="229"/>
      <c r="J48" s="184" t="s">
        <v>69</v>
      </c>
      <c r="K48" s="185">
        <v>6</v>
      </c>
      <c r="L48" s="52">
        <v>7</v>
      </c>
      <c r="M48" s="122">
        <f t="shared" si="13"/>
        <v>6.5</v>
      </c>
      <c r="N48" s="184" t="s">
        <v>275</v>
      </c>
      <c r="O48" s="271">
        <v>5.5</v>
      </c>
      <c r="P48" s="59">
        <v>5.5</v>
      </c>
      <c r="Q48" s="122">
        <f t="shared" si="14"/>
        <v>5.5</v>
      </c>
      <c r="R48" s="22"/>
      <c r="S48" s="22"/>
      <c r="T48" s="22"/>
      <c r="U48" s="22"/>
      <c r="V48" s="22"/>
      <c r="W48" s="17"/>
      <c r="X48" s="54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2.75">
      <c r="A49" s="248" t="s">
        <v>291</v>
      </c>
      <c r="B49" s="57">
        <v>5</v>
      </c>
      <c r="C49" s="24">
        <v>5</v>
      </c>
      <c r="D49" s="122">
        <f t="shared" si="15"/>
        <v>5</v>
      </c>
      <c r="E49" s="184" t="s">
        <v>254</v>
      </c>
      <c r="F49" s="185">
        <f>7+3-0.5</f>
        <v>9.5</v>
      </c>
      <c r="G49" s="52">
        <f>7.5+3-0.5</f>
        <v>10</v>
      </c>
      <c r="H49" s="122">
        <f t="shared" si="12"/>
        <v>9.75</v>
      </c>
      <c r="I49" s="229"/>
      <c r="J49" s="184" t="s">
        <v>258</v>
      </c>
      <c r="K49" s="185">
        <f>7+3-0.5</f>
        <v>9.5</v>
      </c>
      <c r="L49" s="52">
        <f>7+3-0.5</f>
        <v>9.5</v>
      </c>
      <c r="M49" s="122">
        <f t="shared" si="13"/>
        <v>9.5</v>
      </c>
      <c r="N49" s="184" t="s">
        <v>106</v>
      </c>
      <c r="O49" s="51">
        <v>6.5</v>
      </c>
      <c r="P49" s="59">
        <v>6.5</v>
      </c>
      <c r="Q49" s="122">
        <f t="shared" si="14"/>
        <v>6.5</v>
      </c>
      <c r="R49" s="22"/>
      <c r="S49" s="22"/>
      <c r="T49" s="22"/>
      <c r="U49" s="22"/>
      <c r="V49" s="22"/>
      <c r="W49" s="17"/>
      <c r="X49" s="54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2.75">
      <c r="A50" s="248" t="s">
        <v>222</v>
      </c>
      <c r="B50" s="57">
        <f>7.5+3</f>
        <v>10.5</v>
      </c>
      <c r="C50" s="24">
        <f>7.5+3</f>
        <v>10.5</v>
      </c>
      <c r="D50" s="122">
        <f t="shared" si="15"/>
        <v>10.5</v>
      </c>
      <c r="E50" s="184" t="s">
        <v>52</v>
      </c>
      <c r="F50" s="185">
        <v>5</v>
      </c>
      <c r="G50" s="52">
        <v>5.5</v>
      </c>
      <c r="H50" s="122">
        <f t="shared" si="12"/>
        <v>5.25</v>
      </c>
      <c r="I50" s="229"/>
      <c r="J50" s="184" t="s">
        <v>71</v>
      </c>
      <c r="K50" s="185">
        <f>5-2</f>
        <v>3</v>
      </c>
      <c r="L50" s="52">
        <f>4-2</f>
        <v>2</v>
      </c>
      <c r="M50" s="122">
        <f t="shared" si="13"/>
        <v>2.5</v>
      </c>
      <c r="N50" s="184" t="s">
        <v>356</v>
      </c>
      <c r="O50" s="51">
        <v>6</v>
      </c>
      <c r="P50" s="59">
        <v>6</v>
      </c>
      <c r="Q50" s="122">
        <f t="shared" si="14"/>
        <v>6</v>
      </c>
      <c r="R50" s="22"/>
      <c r="S50" s="22"/>
      <c r="T50" s="22"/>
      <c r="U50" s="22"/>
      <c r="V50" s="22"/>
      <c r="W50" s="17"/>
      <c r="X50" s="54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3.5" thickBot="1">
      <c r="A51" s="159" t="s">
        <v>220</v>
      </c>
      <c r="B51" s="3" t="s">
        <v>226</v>
      </c>
      <c r="C51" s="48" t="s">
        <v>226</v>
      </c>
      <c r="D51" s="364" t="s">
        <v>226</v>
      </c>
      <c r="E51" s="186" t="s">
        <v>39</v>
      </c>
      <c r="F51" s="187" t="s">
        <v>226</v>
      </c>
      <c r="G51" s="124" t="s">
        <v>226</v>
      </c>
      <c r="H51" s="364" t="s">
        <v>226</v>
      </c>
      <c r="I51" s="229"/>
      <c r="J51" s="186" t="s">
        <v>64</v>
      </c>
      <c r="K51" s="187">
        <f>5-0.5</f>
        <v>4.5</v>
      </c>
      <c r="L51" s="124">
        <f>6.5-0.5</f>
        <v>6</v>
      </c>
      <c r="M51" s="122">
        <f t="shared" si="13"/>
        <v>5.25</v>
      </c>
      <c r="N51" s="186" t="s">
        <v>93</v>
      </c>
      <c r="O51" s="272">
        <v>6</v>
      </c>
      <c r="P51" s="265">
        <v>6</v>
      </c>
      <c r="Q51" s="122">
        <f t="shared" si="14"/>
        <v>6</v>
      </c>
      <c r="R51" s="22"/>
      <c r="S51" s="22"/>
      <c r="T51" s="22"/>
      <c r="U51" s="22"/>
      <c r="V51" s="22"/>
      <c r="W51" s="17"/>
      <c r="X51" s="54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3.5" thickBot="1">
      <c r="A52" s="160" t="s">
        <v>225</v>
      </c>
      <c r="B52" s="161">
        <v>-1</v>
      </c>
      <c r="C52" s="162">
        <v>-0.5</v>
      </c>
      <c r="D52" s="277">
        <f t="shared" si="15"/>
        <v>-0.75</v>
      </c>
      <c r="E52" s="179" t="s">
        <v>54</v>
      </c>
      <c r="F52" s="180">
        <v>0</v>
      </c>
      <c r="G52" s="65">
        <v>0.5</v>
      </c>
      <c r="H52" s="125">
        <f t="shared" si="12"/>
        <v>0.25</v>
      </c>
      <c r="I52" s="229"/>
      <c r="J52" s="179" t="s">
        <v>73</v>
      </c>
      <c r="K52" s="180">
        <v>0.5</v>
      </c>
      <c r="L52" s="65">
        <v>1</v>
      </c>
      <c r="M52" s="125">
        <f t="shared" si="13"/>
        <v>0.75</v>
      </c>
      <c r="N52" s="179" t="s">
        <v>110</v>
      </c>
      <c r="O52" s="274">
        <v>-1</v>
      </c>
      <c r="P52" s="96">
        <v>0.5</v>
      </c>
      <c r="Q52" s="277">
        <f t="shared" si="14"/>
        <v>-0.25</v>
      </c>
      <c r="R52" s="22"/>
      <c r="S52" s="22"/>
      <c r="T52" s="22"/>
      <c r="U52" s="22"/>
      <c r="V52" s="22"/>
      <c r="W52" s="17"/>
      <c r="X52" s="40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>
      <c r="A53" s="46"/>
      <c r="B53" s="128"/>
      <c r="C53" s="128"/>
      <c r="D53" s="276"/>
      <c r="E53" s="46"/>
      <c r="F53" s="128"/>
      <c r="G53" s="128"/>
      <c r="H53" s="131"/>
      <c r="I53" s="229"/>
      <c r="J53" s="46"/>
      <c r="K53" s="128"/>
      <c r="L53" s="128"/>
      <c r="M53" s="131"/>
      <c r="N53" s="359"/>
      <c r="O53" s="16"/>
      <c r="P53" s="58"/>
      <c r="Q53" s="275"/>
      <c r="R53" s="22"/>
      <c r="S53" s="22"/>
      <c r="T53" s="22"/>
      <c r="U53" s="22"/>
      <c r="V53" s="22"/>
      <c r="W53" s="17"/>
      <c r="X53" s="4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>
      <c r="A54" s="29"/>
      <c r="B54" s="317">
        <f>D32+B33+B34+B35+B36+B37+B38+B39+B40+B41+B42+B43+B52</f>
        <v>67</v>
      </c>
      <c r="C54" s="317">
        <f>D32+C33+C34+C35+C36+C37+C38+C39+C40+C41+C42+C43+C52</f>
        <v>65</v>
      </c>
      <c r="D54" s="437">
        <f>D32+D33+D34+D35+D36+D37+D38+D39+D40+D41+D42+D43+D52</f>
        <v>66</v>
      </c>
      <c r="E54" s="29"/>
      <c r="F54" s="372">
        <f>H32+F33+F34+F35+F36+F37+F38+F39+F40+F41+F42+F43+F52</f>
        <v>75.5</v>
      </c>
      <c r="G54" s="319">
        <f>H32+G33+G34+G35+G36+G37+G38+G39+G40+G41+G42+G43+G52</f>
        <v>76</v>
      </c>
      <c r="H54" s="444">
        <f>H32+H33+H34+H35+H36+H37+H38+H39+H40+H41+H42+H43+H52</f>
        <v>75.75</v>
      </c>
      <c r="I54" s="229"/>
      <c r="J54" s="29"/>
      <c r="K54" s="438">
        <f>M32+K33+K34+K35+K36+K37+K38+K39+K40+K41+K42+K43+K52</f>
        <v>64</v>
      </c>
      <c r="L54" s="315">
        <f>M32+L33+L34+L35+L36+L37+L38+L39+L40+L41+L42+L43+L52</f>
        <v>66.5</v>
      </c>
      <c r="M54" s="445">
        <f>M32+M33+M34+M35+M36+M37+M38+M39+M40+M41+M42+M43+M52</f>
        <v>65.25</v>
      </c>
      <c r="N54" s="29"/>
      <c r="O54" s="290">
        <f>Q32+O33+O34+O35+O36+O37+O38+O39+O40+O41+O42+O43+O52</f>
        <v>60.5</v>
      </c>
      <c r="P54" s="439">
        <f>Q32+P33+P34+P35+P36+P37+P38+P39+P40+P41+P42+P43+P52</f>
        <v>64</v>
      </c>
      <c r="Q54" s="446">
        <f>Q32+Q33+Q34+Q35+Q36+Q37+Q38+Q39+Q40+Q41+Q42+Q43+Q52</f>
        <v>62.25</v>
      </c>
      <c r="R54" s="22"/>
      <c r="S54" s="22"/>
      <c r="T54" s="22"/>
      <c r="U54" s="22"/>
      <c r="V54" s="22"/>
      <c r="W54" s="17"/>
      <c r="X54" s="86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3.5" thickBot="1">
      <c r="A55" s="29"/>
      <c r="B55" s="14"/>
      <c r="C55" s="14"/>
      <c r="D55" s="76"/>
      <c r="E55" s="188"/>
      <c r="F55" s="126"/>
      <c r="G55" s="126"/>
      <c r="H55" s="76"/>
      <c r="I55" s="229"/>
      <c r="J55" s="188"/>
      <c r="K55" s="126"/>
      <c r="L55" s="126"/>
      <c r="M55" s="76"/>
      <c r="N55" s="29"/>
      <c r="O55" s="28"/>
      <c r="P55" s="140"/>
      <c r="Q55" s="138"/>
      <c r="R55" s="22"/>
      <c r="S55" s="22"/>
      <c r="T55" s="22"/>
      <c r="U55" s="22"/>
      <c r="V55" s="22"/>
      <c r="W55" s="17"/>
      <c r="X55" s="4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8.75" thickBot="1">
      <c r="A56" s="292"/>
      <c r="B56" s="293"/>
      <c r="C56" s="293"/>
      <c r="D56" s="163">
        <v>1</v>
      </c>
      <c r="E56" s="296"/>
      <c r="F56" s="297"/>
      <c r="G56" s="297"/>
      <c r="H56" s="189">
        <v>2</v>
      </c>
      <c r="I56" s="312"/>
      <c r="J56" s="300"/>
      <c r="K56" s="301"/>
      <c r="L56" s="301"/>
      <c r="M56" s="215">
        <v>0</v>
      </c>
      <c r="N56" s="360"/>
      <c r="O56" s="169"/>
      <c r="P56" s="310"/>
      <c r="Q56" s="311">
        <v>0</v>
      </c>
      <c r="R56" s="22"/>
      <c r="S56" s="22"/>
      <c r="T56" s="22"/>
      <c r="U56" s="22"/>
      <c r="V56" s="22"/>
      <c r="W56" s="17"/>
      <c r="X56" s="4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6" customHeight="1" thickBot="1">
      <c r="A57" s="22"/>
      <c r="B57" s="22"/>
      <c r="C57" s="22"/>
      <c r="D57" s="22"/>
      <c r="E57" s="233"/>
      <c r="F57" s="234"/>
      <c r="G57" s="234"/>
      <c r="H57" s="234"/>
      <c r="I57" s="229"/>
      <c r="J57" s="234"/>
      <c r="K57" s="234"/>
      <c r="L57" s="234"/>
      <c r="M57" s="23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thickBot="1">
      <c r="A58" s="22"/>
      <c r="B58" s="22"/>
      <c r="C58" s="22"/>
      <c r="D58" s="22"/>
      <c r="E58" s="932" t="s">
        <v>612</v>
      </c>
      <c r="F58" s="933"/>
      <c r="G58" s="933"/>
      <c r="H58" s="933"/>
      <c r="I58" s="933"/>
      <c r="J58" s="933"/>
      <c r="K58" s="933"/>
      <c r="L58" s="933"/>
      <c r="M58" s="93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3.5" thickBot="1">
      <c r="A59" s="22"/>
      <c r="B59" s="22"/>
      <c r="C59" s="22"/>
      <c r="D59" s="22"/>
      <c r="E59" s="921" t="s">
        <v>316</v>
      </c>
      <c r="F59" s="981"/>
      <c r="G59" s="981"/>
      <c r="H59" s="922"/>
      <c r="I59" s="216"/>
      <c r="J59" s="905" t="s">
        <v>31</v>
      </c>
      <c r="K59" s="979"/>
      <c r="L59" s="979"/>
      <c r="M59" s="906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3.5" thickBot="1">
      <c r="A60" s="22"/>
      <c r="B60" s="22"/>
      <c r="C60" s="22"/>
      <c r="D60" s="22"/>
      <c r="E60" s="129" t="s">
        <v>3</v>
      </c>
      <c r="F60" s="129" t="s">
        <v>20</v>
      </c>
      <c r="G60" s="129" t="s">
        <v>21</v>
      </c>
      <c r="H60" s="130">
        <v>2</v>
      </c>
      <c r="I60" s="4"/>
      <c r="J60" s="170" t="s">
        <v>3</v>
      </c>
      <c r="K60" s="170" t="s">
        <v>20</v>
      </c>
      <c r="L60" s="170" t="s">
        <v>21</v>
      </c>
      <c r="M60" s="171"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>
      <c r="A61" s="22"/>
      <c r="B61" s="22"/>
      <c r="C61" s="22"/>
      <c r="D61" s="22"/>
      <c r="E61" s="175" t="s">
        <v>160</v>
      </c>
      <c r="F61" s="249">
        <f>6+1</f>
        <v>7</v>
      </c>
      <c r="G61" s="250">
        <f>6+1</f>
        <v>7</v>
      </c>
      <c r="H61" s="115">
        <f>(G61+F61)/2</f>
        <v>7</v>
      </c>
      <c r="I61" s="4"/>
      <c r="J61" s="175" t="s">
        <v>180</v>
      </c>
      <c r="K61" s="113">
        <f>6-1-1</f>
        <v>4</v>
      </c>
      <c r="L61" s="114">
        <f>6-1-1</f>
        <v>4</v>
      </c>
      <c r="M61" s="115">
        <f>(L61+K61)/2</f>
        <v>4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>
      <c r="A62" s="22"/>
      <c r="B62" s="22"/>
      <c r="C62" s="22"/>
      <c r="D62" s="22"/>
      <c r="E62" s="177" t="s">
        <v>164</v>
      </c>
      <c r="F62" s="251">
        <v>5.5</v>
      </c>
      <c r="G62" s="61">
        <v>6</v>
      </c>
      <c r="H62" s="116">
        <f>(G62+F62)/2</f>
        <v>5.75</v>
      </c>
      <c r="I62" s="4"/>
      <c r="J62" s="177" t="s">
        <v>172</v>
      </c>
      <c r="K62" s="18">
        <v>6</v>
      </c>
      <c r="L62" s="19">
        <v>6</v>
      </c>
      <c r="M62" s="116">
        <f>(L62+K62)/2</f>
        <v>6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>
      <c r="A63" s="22"/>
      <c r="B63" s="22"/>
      <c r="C63" s="22"/>
      <c r="D63" s="22"/>
      <c r="E63" s="177" t="s">
        <v>165</v>
      </c>
      <c r="F63" s="252">
        <v>5.5</v>
      </c>
      <c r="G63" s="253">
        <v>5</v>
      </c>
      <c r="H63" s="116">
        <f aca="true" t="shared" si="16" ref="H63:H70">(G63+F63)/2</f>
        <v>5.25</v>
      </c>
      <c r="I63" s="4"/>
      <c r="J63" s="177" t="s">
        <v>281</v>
      </c>
      <c r="K63" s="18">
        <v>6.5</v>
      </c>
      <c r="L63" s="19">
        <v>6.5</v>
      </c>
      <c r="M63" s="116">
        <f aca="true" t="shared" si="17" ref="M63:M71">(L63+K63)/2</f>
        <v>6.5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>
      <c r="A64" s="22"/>
      <c r="B64" s="22"/>
      <c r="C64" s="22"/>
      <c r="D64" s="22"/>
      <c r="E64" s="177" t="s">
        <v>152</v>
      </c>
      <c r="F64" s="251">
        <f>6-0.5</f>
        <v>5.5</v>
      </c>
      <c r="G64" s="61">
        <f>6-0.5</f>
        <v>5.5</v>
      </c>
      <c r="H64" s="440">
        <f t="shared" si="16"/>
        <v>5.5</v>
      </c>
      <c r="I64" s="4"/>
      <c r="J64" s="177" t="s">
        <v>170</v>
      </c>
      <c r="K64" s="18">
        <f>6-0.5</f>
        <v>5.5</v>
      </c>
      <c r="L64" s="19">
        <f>6.5-0.5</f>
        <v>6</v>
      </c>
      <c r="M64" s="116">
        <f t="shared" si="17"/>
        <v>5.75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>
      <c r="A65" s="22"/>
      <c r="B65" s="22"/>
      <c r="C65" s="22"/>
      <c r="D65" s="22"/>
      <c r="E65" s="177" t="s">
        <v>295</v>
      </c>
      <c r="F65" s="251">
        <v>6</v>
      </c>
      <c r="G65" s="61">
        <v>5.5</v>
      </c>
      <c r="H65" s="116">
        <f t="shared" si="16"/>
        <v>5.75</v>
      </c>
      <c r="I65" s="4"/>
      <c r="J65" s="177" t="s">
        <v>174</v>
      </c>
      <c r="K65" s="18">
        <v>6</v>
      </c>
      <c r="L65" s="19">
        <v>6</v>
      </c>
      <c r="M65" s="116">
        <f t="shared" si="17"/>
        <v>6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>
      <c r="A66" s="22"/>
      <c r="B66" s="22"/>
      <c r="C66" s="22"/>
      <c r="D66" s="22"/>
      <c r="E66" s="177" t="s">
        <v>155</v>
      </c>
      <c r="F66" s="251">
        <v>6</v>
      </c>
      <c r="G66" s="61">
        <v>5.5</v>
      </c>
      <c r="H66" s="116">
        <f t="shared" si="16"/>
        <v>5.75</v>
      </c>
      <c r="I66" s="4"/>
      <c r="J66" s="177" t="s">
        <v>282</v>
      </c>
      <c r="K66" s="18">
        <v>6.5</v>
      </c>
      <c r="L66" s="19">
        <v>5.5</v>
      </c>
      <c r="M66" s="116">
        <f t="shared" si="17"/>
        <v>6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>
      <c r="A67" s="22"/>
      <c r="B67" s="22"/>
      <c r="C67" s="22"/>
      <c r="D67" s="22"/>
      <c r="E67" s="177" t="s">
        <v>332</v>
      </c>
      <c r="F67" s="251">
        <v>5.5</v>
      </c>
      <c r="G67" s="61">
        <v>6</v>
      </c>
      <c r="H67" s="116">
        <f t="shared" si="16"/>
        <v>5.75</v>
      </c>
      <c r="I67" s="4"/>
      <c r="J67" s="177" t="s">
        <v>175</v>
      </c>
      <c r="K67" s="18">
        <f>7.5+3</f>
        <v>10.5</v>
      </c>
      <c r="L67" s="19">
        <f>7+3</f>
        <v>10</v>
      </c>
      <c r="M67" s="436">
        <f t="shared" si="17"/>
        <v>10.25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>
      <c r="A68" s="22"/>
      <c r="B68" s="22"/>
      <c r="C68" s="22"/>
      <c r="D68" s="22"/>
      <c r="E68" s="177" t="s">
        <v>337</v>
      </c>
      <c r="F68" s="251">
        <v>6</v>
      </c>
      <c r="G68" s="61">
        <v>6</v>
      </c>
      <c r="H68" s="116">
        <f t="shared" si="16"/>
        <v>6</v>
      </c>
      <c r="I68" s="4"/>
      <c r="J68" s="177" t="s">
        <v>183</v>
      </c>
      <c r="K68" s="18">
        <v>6.5</v>
      </c>
      <c r="L68" s="19">
        <v>6.5</v>
      </c>
      <c r="M68" s="116">
        <f t="shared" si="17"/>
        <v>6.5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>
      <c r="A69" s="22"/>
      <c r="B69" s="22"/>
      <c r="C69" s="22"/>
      <c r="D69" s="22"/>
      <c r="E69" s="177" t="s">
        <v>157</v>
      </c>
      <c r="F69" s="251">
        <v>6</v>
      </c>
      <c r="G69" s="61">
        <v>6</v>
      </c>
      <c r="H69" s="116">
        <f t="shared" si="16"/>
        <v>6</v>
      </c>
      <c r="I69" s="4"/>
      <c r="J69" s="177" t="s">
        <v>182</v>
      </c>
      <c r="K69" s="18">
        <v>5.5</v>
      </c>
      <c r="L69" s="19">
        <v>5.5</v>
      </c>
      <c r="M69" s="116">
        <f t="shared" si="17"/>
        <v>5.5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>
      <c r="A70" s="22"/>
      <c r="B70" s="22"/>
      <c r="C70" s="22"/>
      <c r="D70" s="22"/>
      <c r="E70" s="177" t="s">
        <v>158</v>
      </c>
      <c r="F70" s="251">
        <f>5-0.5</f>
        <v>4.5</v>
      </c>
      <c r="G70" s="61">
        <f>5.5-0.5</f>
        <v>5</v>
      </c>
      <c r="H70" s="116">
        <f t="shared" si="16"/>
        <v>4.75</v>
      </c>
      <c r="I70" s="4"/>
      <c r="J70" s="177" t="s">
        <v>205</v>
      </c>
      <c r="K70" s="18">
        <v>6</v>
      </c>
      <c r="L70" s="19">
        <v>6</v>
      </c>
      <c r="M70" s="116">
        <f t="shared" si="17"/>
        <v>6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3.5" thickBot="1">
      <c r="A71" s="22"/>
      <c r="B71" s="22"/>
      <c r="C71" s="22"/>
      <c r="D71" s="22"/>
      <c r="E71" s="179" t="s">
        <v>159</v>
      </c>
      <c r="F71" s="254">
        <f>6-0.5</f>
        <v>5.5</v>
      </c>
      <c r="G71" s="255">
        <f>6-0.5</f>
        <v>5.5</v>
      </c>
      <c r="H71" s="117">
        <f>(G71+F71)/2</f>
        <v>5.5</v>
      </c>
      <c r="I71" s="4"/>
      <c r="J71" s="179" t="s">
        <v>179</v>
      </c>
      <c r="K71" s="87">
        <v>6.5</v>
      </c>
      <c r="L71" s="65">
        <v>6.5</v>
      </c>
      <c r="M71" s="117">
        <f t="shared" si="17"/>
        <v>6.5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3.5" thickBot="1">
      <c r="A72" s="22"/>
      <c r="B72" s="22"/>
      <c r="C72" s="22"/>
      <c r="D72" s="22"/>
      <c r="E72" s="243"/>
      <c r="F72" s="256"/>
      <c r="G72" s="256"/>
      <c r="H72" s="52"/>
      <c r="I72" s="4"/>
      <c r="J72" s="181"/>
      <c r="K72" s="118"/>
      <c r="L72" s="118"/>
      <c r="M72" s="5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>
      <c r="A73" s="22"/>
      <c r="B73" s="22"/>
      <c r="C73" s="22"/>
      <c r="D73" s="22"/>
      <c r="E73" s="244" t="s">
        <v>278</v>
      </c>
      <c r="F73" s="183" t="s">
        <v>226</v>
      </c>
      <c r="G73" s="120" t="s">
        <v>226</v>
      </c>
      <c r="H73" s="121" t="s">
        <v>226</v>
      </c>
      <c r="I73" s="4"/>
      <c r="J73" s="182" t="s">
        <v>169</v>
      </c>
      <c r="K73" s="119">
        <f>6-1-1-1</f>
        <v>3</v>
      </c>
      <c r="L73" s="120">
        <f>6-1-1-1</f>
        <v>3</v>
      </c>
      <c r="M73" s="121">
        <f aca="true" t="shared" si="18" ref="M73:M80">(L73+K73)/2</f>
        <v>3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>
      <c r="A74" s="22"/>
      <c r="B74" s="22"/>
      <c r="C74" s="22"/>
      <c r="D74" s="22"/>
      <c r="E74" s="245" t="s">
        <v>161</v>
      </c>
      <c r="F74" s="185" t="s">
        <v>228</v>
      </c>
      <c r="G74" s="52" t="s">
        <v>228</v>
      </c>
      <c r="H74" s="122" t="s">
        <v>228</v>
      </c>
      <c r="I74" s="4"/>
      <c r="J74" s="184" t="s">
        <v>353</v>
      </c>
      <c r="K74" s="51">
        <v>6.5</v>
      </c>
      <c r="L74" s="52">
        <v>5.5</v>
      </c>
      <c r="M74" s="122">
        <f t="shared" si="18"/>
        <v>6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>
      <c r="A75" s="22"/>
      <c r="B75" s="22"/>
      <c r="C75" s="22"/>
      <c r="D75" s="22"/>
      <c r="E75" s="245" t="s">
        <v>156</v>
      </c>
      <c r="F75" s="185">
        <f>6-0.5</f>
        <v>5.5</v>
      </c>
      <c r="G75" s="52">
        <f>6-0.5</f>
        <v>5.5</v>
      </c>
      <c r="H75" s="122">
        <f aca="true" t="shared" si="19" ref="H75:H80">(G75+F75)/2</f>
        <v>5.5</v>
      </c>
      <c r="I75" s="4"/>
      <c r="J75" s="184" t="s">
        <v>177</v>
      </c>
      <c r="K75" s="51">
        <v>6</v>
      </c>
      <c r="L75" s="52">
        <v>5.5</v>
      </c>
      <c r="M75" s="122">
        <f t="shared" si="18"/>
        <v>5.75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>
      <c r="A76" s="22"/>
      <c r="B76" s="22"/>
      <c r="C76" s="22"/>
      <c r="D76" s="22"/>
      <c r="E76" s="245" t="s">
        <v>153</v>
      </c>
      <c r="F76" s="185">
        <v>6.5</v>
      </c>
      <c r="G76" s="52">
        <v>5.5</v>
      </c>
      <c r="H76" s="122">
        <f t="shared" si="19"/>
        <v>6</v>
      </c>
      <c r="I76" s="4"/>
      <c r="J76" s="184" t="s">
        <v>173</v>
      </c>
      <c r="K76" s="51">
        <f>6+3</f>
        <v>9</v>
      </c>
      <c r="L76" s="52">
        <f>7+3</f>
        <v>10</v>
      </c>
      <c r="M76" s="122">
        <f t="shared" si="18"/>
        <v>9.5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>
      <c r="A77" s="4"/>
      <c r="B77" s="4"/>
      <c r="C77" s="4"/>
      <c r="D77" s="4"/>
      <c r="E77" s="245" t="s">
        <v>150</v>
      </c>
      <c r="F77" s="185">
        <f>6-0.5</f>
        <v>5.5</v>
      </c>
      <c r="G77" s="52">
        <f>6.5-0.5</f>
        <v>6</v>
      </c>
      <c r="H77" s="122">
        <f t="shared" si="19"/>
        <v>5.75</v>
      </c>
      <c r="I77" s="4"/>
      <c r="J77" s="184" t="s">
        <v>292</v>
      </c>
      <c r="K77" s="51" t="s">
        <v>228</v>
      </c>
      <c r="L77" s="52" t="s">
        <v>228</v>
      </c>
      <c r="M77" s="122" t="s">
        <v>228</v>
      </c>
      <c r="N77" s="4"/>
      <c r="O77" s="22"/>
      <c r="P77" s="22"/>
      <c r="Q77" s="22"/>
      <c r="R77" s="22"/>
      <c r="S77" s="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>
      <c r="A78" s="4"/>
      <c r="B78" s="4"/>
      <c r="C78" s="4"/>
      <c r="D78" s="4"/>
      <c r="E78" s="245" t="s">
        <v>363</v>
      </c>
      <c r="F78" s="185">
        <v>5.5</v>
      </c>
      <c r="G78" s="52">
        <v>6.5</v>
      </c>
      <c r="H78" s="122">
        <f t="shared" si="19"/>
        <v>6</v>
      </c>
      <c r="I78" s="4"/>
      <c r="J78" s="184" t="s">
        <v>354</v>
      </c>
      <c r="K78" s="51">
        <v>6</v>
      </c>
      <c r="L78" s="52">
        <v>5</v>
      </c>
      <c r="M78" s="122">
        <f t="shared" si="18"/>
        <v>5.5</v>
      </c>
      <c r="N78" s="4"/>
      <c r="O78" s="22"/>
      <c r="P78" s="22"/>
      <c r="Q78" s="22"/>
      <c r="R78" s="22"/>
      <c r="S78" s="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 thickBot="1">
      <c r="A79" s="209"/>
      <c r="B79" s="209"/>
      <c r="C79" s="209"/>
      <c r="D79" s="209"/>
      <c r="E79" s="246" t="s">
        <v>338</v>
      </c>
      <c r="F79" s="187" t="s">
        <v>226</v>
      </c>
      <c r="G79" s="124" t="s">
        <v>226</v>
      </c>
      <c r="H79" s="364" t="s">
        <v>226</v>
      </c>
      <c r="I79" s="209"/>
      <c r="J79" s="186" t="s">
        <v>186</v>
      </c>
      <c r="K79" s="123">
        <v>6</v>
      </c>
      <c r="L79" s="124">
        <v>6.5</v>
      </c>
      <c r="M79" s="122">
        <f t="shared" si="18"/>
        <v>6.25</v>
      </c>
      <c r="N79" s="209"/>
      <c r="O79" s="22"/>
      <c r="P79" s="22"/>
      <c r="Q79" s="22"/>
      <c r="R79" s="22"/>
      <c r="S79" s="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3.5" thickBot="1">
      <c r="A80" s="969"/>
      <c r="B80" s="969"/>
      <c r="C80" s="969"/>
      <c r="D80" s="969"/>
      <c r="E80" s="247" t="s">
        <v>166</v>
      </c>
      <c r="F80" s="180">
        <v>0</v>
      </c>
      <c r="G80" s="65">
        <v>-1</v>
      </c>
      <c r="H80" s="125">
        <f t="shared" si="19"/>
        <v>-0.5</v>
      </c>
      <c r="I80" s="108"/>
      <c r="J80" s="179" t="s">
        <v>283</v>
      </c>
      <c r="K80" s="87">
        <v>0.5</v>
      </c>
      <c r="L80" s="65">
        <v>1</v>
      </c>
      <c r="M80" s="277">
        <f t="shared" si="18"/>
        <v>0.75</v>
      </c>
      <c r="N80" s="108"/>
      <c r="O80" s="22"/>
      <c r="P80" s="22"/>
      <c r="Q80" s="22"/>
      <c r="R80" s="22"/>
      <c r="S80" s="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>
      <c r="A81" s="109"/>
      <c r="B81" s="109"/>
      <c r="C81" s="109"/>
      <c r="D81" s="107"/>
      <c r="E81" s="132"/>
      <c r="F81" s="133"/>
      <c r="G81" s="133"/>
      <c r="H81" s="131"/>
      <c r="I81" s="108"/>
      <c r="J81" s="46"/>
      <c r="K81" s="128"/>
      <c r="L81" s="128"/>
      <c r="M81" s="131"/>
      <c r="N81" s="110"/>
      <c r="O81" s="22"/>
      <c r="P81" s="22"/>
      <c r="Q81" s="22"/>
      <c r="R81" s="22"/>
      <c r="S81" s="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>
      <c r="A82" s="14"/>
      <c r="B82" s="14"/>
      <c r="C82" s="14"/>
      <c r="D82" s="25"/>
      <c r="E82" s="29"/>
      <c r="F82" s="313">
        <f>H60+F61+F62+F63+F64+F65+F66+F67+F68+F69+F70+F71+F80</f>
        <v>65</v>
      </c>
      <c r="G82" s="313">
        <f>H60+G61+G62+G63+G64+G65+G66+G67+G68+G69+G70+G71+G80</f>
        <v>64</v>
      </c>
      <c r="H82" s="283">
        <f>H60+H61+H62+H63+H64+H65+H66+H67+H68+H69+H70+H71+H80</f>
        <v>64.5</v>
      </c>
      <c r="I82" s="106"/>
      <c r="J82" s="29"/>
      <c r="K82" s="363">
        <f>M60+K61+K62+K63+K64+K65+K66+K67+K68+K69+K70+K71+K80</f>
        <v>70</v>
      </c>
      <c r="L82" s="339">
        <f>M60+L61+L62+L63+L64+L65+L66+L67+L68+L69+L70+L71+L80</f>
        <v>69.5</v>
      </c>
      <c r="M82" s="375">
        <f>M60+M61+M62+M63+M64+M65+M66+M67+M68+M69+M74+M71+M80</f>
        <v>69.75</v>
      </c>
      <c r="N82" s="14"/>
      <c r="O82" s="22"/>
      <c r="P82" s="22"/>
      <c r="Q82" s="22"/>
      <c r="R82" s="22"/>
      <c r="S82" s="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3.5" thickBot="1">
      <c r="A83" s="17"/>
      <c r="B83" s="17"/>
      <c r="C83" s="17"/>
      <c r="D83" s="54"/>
      <c r="E83" s="29"/>
      <c r="F83" s="28"/>
      <c r="G83" s="28"/>
      <c r="H83" s="102"/>
      <c r="I83" s="40"/>
      <c r="J83" s="188"/>
      <c r="K83" s="126"/>
      <c r="L83" s="126"/>
      <c r="M83" s="76"/>
      <c r="N83" s="17"/>
      <c r="O83" s="22"/>
      <c r="P83" s="22"/>
      <c r="Q83" s="22"/>
      <c r="R83" s="22"/>
      <c r="S83" s="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8.75" thickBot="1">
      <c r="A84" s="17"/>
      <c r="B84" s="17"/>
      <c r="C84" s="17"/>
      <c r="D84" s="54"/>
      <c r="E84" s="305"/>
      <c r="F84" s="134"/>
      <c r="G84" s="134"/>
      <c r="H84" s="135">
        <v>0</v>
      </c>
      <c r="I84" s="66"/>
      <c r="J84" s="294"/>
      <c r="K84" s="295"/>
      <c r="L84" s="295"/>
      <c r="M84" s="172">
        <v>1</v>
      </c>
      <c r="N84" s="17"/>
      <c r="O84" s="22"/>
      <c r="P84" s="22"/>
      <c r="Q84" s="22"/>
      <c r="R84" s="22"/>
      <c r="S84" s="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>
      <c r="A85" s="17"/>
      <c r="B85" s="17"/>
      <c r="C85" s="17"/>
      <c r="D85" s="54"/>
      <c r="E85" s="17"/>
      <c r="F85" s="17"/>
      <c r="G85" s="17"/>
      <c r="H85" s="40"/>
      <c r="I85" s="40"/>
      <c r="J85" s="17"/>
      <c r="K85" s="17"/>
      <c r="L85" s="17"/>
      <c r="M85" s="54"/>
      <c r="N85" s="17"/>
      <c r="O85" s="22"/>
      <c r="P85" s="22"/>
      <c r="Q85" s="22"/>
      <c r="R85" s="22"/>
      <c r="S85" s="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4.25">
      <c r="A86" s="17"/>
      <c r="B86" s="17"/>
      <c r="C86" s="17"/>
      <c r="D86" s="54"/>
      <c r="E86" s="17"/>
      <c r="F86" s="17"/>
      <c r="G86" s="17"/>
      <c r="H86" s="40"/>
      <c r="I86" s="40"/>
      <c r="J86" s="17"/>
      <c r="K86" s="17"/>
      <c r="L86" s="17"/>
      <c r="M86" s="54"/>
      <c r="N86" s="17"/>
      <c r="O86" s="22"/>
      <c r="P86" s="22"/>
      <c r="Q86" s="22"/>
      <c r="R86" s="22"/>
      <c r="S86" s="4"/>
      <c r="T86" s="22"/>
      <c r="U86" s="972"/>
      <c r="V86" s="972"/>
      <c r="W86" s="972"/>
      <c r="X86" s="972"/>
      <c r="Y86" s="97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>
      <c r="A87" s="17"/>
      <c r="B87" s="17"/>
      <c r="C87" s="17"/>
      <c r="D87" s="54"/>
      <c r="E87" s="17"/>
      <c r="F87" s="17"/>
      <c r="G87" s="17"/>
      <c r="H87" s="40"/>
      <c r="I87" s="40"/>
      <c r="J87" s="17"/>
      <c r="K87" s="17"/>
      <c r="L87" s="17"/>
      <c r="M87" s="54"/>
      <c r="N87" s="17"/>
      <c r="O87" s="17"/>
      <c r="P87" s="17"/>
      <c r="Q87" s="54"/>
      <c r="R87" s="4"/>
      <c r="S87" s="4"/>
      <c r="T87" s="22"/>
      <c r="U87" s="969"/>
      <c r="V87" s="969"/>
      <c r="W87" s="105"/>
      <c r="X87" s="959"/>
      <c r="Y87" s="959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>
      <c r="A88" s="17"/>
      <c r="B88" s="17"/>
      <c r="C88" s="17"/>
      <c r="D88" s="54"/>
      <c r="E88" s="17"/>
      <c r="F88" s="17"/>
      <c r="G88" s="17"/>
      <c r="H88" s="40"/>
      <c r="I88" s="40"/>
      <c r="J88" s="17"/>
      <c r="K88" s="17"/>
      <c r="L88" s="17"/>
      <c r="M88" s="54"/>
      <c r="N88" s="17"/>
      <c r="O88" s="17"/>
      <c r="P88" s="17"/>
      <c r="Q88" s="54"/>
      <c r="R88" s="4"/>
      <c r="S88" s="4"/>
      <c r="T88" s="22"/>
      <c r="U88" s="109"/>
      <c r="V88" s="107"/>
      <c r="W88" s="105"/>
      <c r="X88" s="110"/>
      <c r="Y88" s="10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>
      <c r="A89" s="17"/>
      <c r="B89" s="17"/>
      <c r="C89" s="17"/>
      <c r="D89" s="54"/>
      <c r="E89" s="17"/>
      <c r="F89" s="17"/>
      <c r="G89" s="17"/>
      <c r="H89" s="40"/>
      <c r="I89" s="40"/>
      <c r="J89" s="17"/>
      <c r="K89" s="17"/>
      <c r="L89" s="17"/>
      <c r="M89" s="54"/>
      <c r="N89" s="17"/>
      <c r="O89" s="17"/>
      <c r="P89" s="17"/>
      <c r="Q89" s="54"/>
      <c r="R89" s="4"/>
      <c r="S89" s="4"/>
      <c r="T89" s="22"/>
      <c r="U89" s="14"/>
      <c r="V89" s="25"/>
      <c r="W89" s="4"/>
      <c r="X89" s="14"/>
      <c r="Y89" s="25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.75">
      <c r="A90" s="17"/>
      <c r="B90" s="17"/>
      <c r="C90" s="17"/>
      <c r="D90" s="54"/>
      <c r="E90" s="17"/>
      <c r="F90" s="17"/>
      <c r="G90" s="17"/>
      <c r="H90" s="40"/>
      <c r="I90" s="40"/>
      <c r="J90" s="17"/>
      <c r="K90" s="17"/>
      <c r="L90" s="17"/>
      <c r="M90" s="54"/>
      <c r="N90" s="17"/>
      <c r="O90" s="17"/>
      <c r="P90" s="17"/>
      <c r="Q90" s="54"/>
      <c r="R90" s="4"/>
      <c r="S90" s="4"/>
      <c r="T90" s="22"/>
      <c r="U90" s="17"/>
      <c r="V90" s="54"/>
      <c r="W90" s="4"/>
      <c r="X90" s="17"/>
      <c r="Y90" s="4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2.75">
      <c r="A91" s="17"/>
      <c r="B91" s="17"/>
      <c r="C91" s="17"/>
      <c r="D91" s="54"/>
      <c r="E91" s="17"/>
      <c r="F91" s="17"/>
      <c r="G91" s="17"/>
      <c r="H91" s="40"/>
      <c r="I91" s="40"/>
      <c r="J91" s="17"/>
      <c r="K91" s="17"/>
      <c r="L91" s="17"/>
      <c r="M91" s="54"/>
      <c r="N91" s="17"/>
      <c r="O91" s="17"/>
      <c r="P91" s="17"/>
      <c r="Q91" s="54"/>
      <c r="R91" s="4"/>
      <c r="S91" s="4"/>
      <c r="T91" s="22"/>
      <c r="U91" s="17"/>
      <c r="V91" s="54"/>
      <c r="W91" s="4"/>
      <c r="X91" s="17"/>
      <c r="Y91" s="4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2.75">
      <c r="A92" s="17"/>
      <c r="B92" s="17"/>
      <c r="C92" s="17"/>
      <c r="D92" s="54"/>
      <c r="E92" s="17"/>
      <c r="F92" s="17"/>
      <c r="G92" s="17"/>
      <c r="H92" s="40"/>
      <c r="I92" s="40"/>
      <c r="J92" s="17"/>
      <c r="K92" s="17"/>
      <c r="L92" s="17"/>
      <c r="M92" s="54"/>
      <c r="N92" s="17"/>
      <c r="O92" s="17"/>
      <c r="P92" s="17"/>
      <c r="Q92" s="54"/>
      <c r="R92" s="4"/>
      <c r="S92" s="4"/>
      <c r="T92" s="22"/>
      <c r="U92" s="17"/>
      <c r="V92" s="54"/>
      <c r="W92" s="4"/>
      <c r="X92" s="17"/>
      <c r="Y92" s="4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2.75">
      <c r="A93" s="17"/>
      <c r="B93" s="17"/>
      <c r="C93" s="17"/>
      <c r="D93" s="54"/>
      <c r="E93" s="17"/>
      <c r="F93" s="17"/>
      <c r="G93" s="17"/>
      <c r="H93" s="40"/>
      <c r="I93" s="40"/>
      <c r="J93" s="17"/>
      <c r="K93" s="17"/>
      <c r="L93" s="17"/>
      <c r="M93" s="54"/>
      <c r="N93" s="17"/>
      <c r="O93" s="17"/>
      <c r="P93" s="17"/>
      <c r="Q93" s="54"/>
      <c r="R93" s="4"/>
      <c r="S93" s="4"/>
      <c r="T93" s="22"/>
      <c r="U93" s="17"/>
      <c r="V93" s="54"/>
      <c r="W93" s="4"/>
      <c r="X93" s="17"/>
      <c r="Y93" s="4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>
      <c r="A94" s="16"/>
      <c r="B94" s="16"/>
      <c r="C94" s="16"/>
      <c r="D94" s="47"/>
      <c r="E94" s="56"/>
      <c r="F94" s="56"/>
      <c r="G94" s="56"/>
      <c r="H94" s="16"/>
      <c r="I94" s="16"/>
      <c r="J94" s="16"/>
      <c r="K94" s="16"/>
      <c r="L94" s="16"/>
      <c r="M94" s="47"/>
      <c r="N94" s="16"/>
      <c r="O94" s="16"/>
      <c r="P94" s="16"/>
      <c r="Q94" s="47"/>
      <c r="R94" s="4"/>
      <c r="S94" s="4"/>
      <c r="T94" s="22"/>
      <c r="U94" s="17"/>
      <c r="V94" s="54"/>
      <c r="W94" s="4"/>
      <c r="X94" s="17"/>
      <c r="Y94" s="4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2.75">
      <c r="A95" s="128"/>
      <c r="B95" s="128"/>
      <c r="C95" s="128"/>
      <c r="D95" s="47"/>
      <c r="E95" s="56"/>
      <c r="F95" s="56"/>
      <c r="G95" s="56"/>
      <c r="H95" s="16"/>
      <c r="I95" s="16"/>
      <c r="J95" s="56"/>
      <c r="K95" s="56"/>
      <c r="L95" s="56"/>
      <c r="M95" s="47"/>
      <c r="N95" s="56"/>
      <c r="O95" s="56"/>
      <c r="P95" s="56"/>
      <c r="Q95" s="47"/>
      <c r="R95" s="4"/>
      <c r="S95" s="4"/>
      <c r="T95" s="22"/>
      <c r="U95" s="17"/>
      <c r="V95" s="54"/>
      <c r="W95" s="4"/>
      <c r="X95" s="17"/>
      <c r="Y95" s="4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2.75">
      <c r="A96" s="56"/>
      <c r="B96" s="56"/>
      <c r="C96" s="56"/>
      <c r="D96" s="47"/>
      <c r="E96" s="56"/>
      <c r="F96" s="56"/>
      <c r="G96" s="56"/>
      <c r="H96" s="16"/>
      <c r="I96" s="16"/>
      <c r="J96" s="56"/>
      <c r="K96" s="56"/>
      <c r="L96" s="56"/>
      <c r="M96" s="47"/>
      <c r="N96" s="56"/>
      <c r="O96" s="56"/>
      <c r="P96" s="56"/>
      <c r="Q96" s="47"/>
      <c r="R96" s="4"/>
      <c r="S96" s="4"/>
      <c r="T96" s="22"/>
      <c r="U96" s="17"/>
      <c r="V96" s="54"/>
      <c r="W96" s="4"/>
      <c r="X96" s="17"/>
      <c r="Y96" s="4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2.75">
      <c r="A97" s="56"/>
      <c r="B97" s="56"/>
      <c r="C97" s="56"/>
      <c r="D97" s="16"/>
      <c r="E97" s="56"/>
      <c r="F97" s="56"/>
      <c r="G97" s="56"/>
      <c r="H97" s="16"/>
      <c r="I97" s="16"/>
      <c r="J97" s="56"/>
      <c r="K97" s="56"/>
      <c r="L97" s="56"/>
      <c r="M97" s="47"/>
      <c r="N97" s="17"/>
      <c r="O97" s="17"/>
      <c r="P97" s="17"/>
      <c r="Q97" s="54"/>
      <c r="R97" s="4"/>
      <c r="S97" s="4"/>
      <c r="T97" s="22"/>
      <c r="U97" s="17"/>
      <c r="V97" s="54"/>
      <c r="W97" s="4"/>
      <c r="X97" s="17"/>
      <c r="Y97" s="4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2.75">
      <c r="A98" s="17"/>
      <c r="B98" s="17"/>
      <c r="C98" s="17"/>
      <c r="D98" s="40"/>
      <c r="E98" s="56"/>
      <c r="F98" s="56"/>
      <c r="G98" s="56"/>
      <c r="H98" s="16"/>
      <c r="I98" s="16"/>
      <c r="J98" s="56"/>
      <c r="K98" s="56"/>
      <c r="L98" s="56"/>
      <c r="M98" s="47"/>
      <c r="N98" s="17"/>
      <c r="O98" s="17"/>
      <c r="P98" s="17"/>
      <c r="Q98" s="54"/>
      <c r="R98" s="4"/>
      <c r="S98" s="4"/>
      <c r="T98" s="22"/>
      <c r="U98" s="17"/>
      <c r="V98" s="54"/>
      <c r="W98" s="4"/>
      <c r="X98" s="17"/>
      <c r="Y98" s="4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2.75">
      <c r="A99" s="56"/>
      <c r="B99" s="56"/>
      <c r="C99" s="56"/>
      <c r="D99" s="16"/>
      <c r="E99" s="56"/>
      <c r="F99" s="56"/>
      <c r="G99" s="56"/>
      <c r="H99" s="16"/>
      <c r="I99" s="16"/>
      <c r="J99" s="56"/>
      <c r="K99" s="56"/>
      <c r="L99" s="56"/>
      <c r="M99" s="16"/>
      <c r="N99" s="56"/>
      <c r="O99" s="56"/>
      <c r="P99" s="56"/>
      <c r="Q99" s="16"/>
      <c r="R99" s="4"/>
      <c r="S99" s="4"/>
      <c r="T99" s="22"/>
      <c r="U99" s="17"/>
      <c r="V99" s="54"/>
      <c r="W99" s="4"/>
      <c r="X99" s="17"/>
      <c r="Y99" s="4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2.75">
      <c r="A100" s="56"/>
      <c r="B100" s="56"/>
      <c r="C100" s="56"/>
      <c r="D100" s="16"/>
      <c r="E100" s="56"/>
      <c r="F100" s="56"/>
      <c r="G100" s="56"/>
      <c r="H100" s="16"/>
      <c r="I100" s="16"/>
      <c r="J100" s="56"/>
      <c r="K100" s="56"/>
      <c r="L100" s="56"/>
      <c r="M100" s="16"/>
      <c r="N100" s="56"/>
      <c r="O100" s="56"/>
      <c r="P100" s="56"/>
      <c r="Q100" s="16"/>
      <c r="R100" s="4"/>
      <c r="S100" s="4"/>
      <c r="T100" s="22"/>
      <c r="U100" s="17"/>
      <c r="V100" s="54"/>
      <c r="W100" s="4"/>
      <c r="X100" s="17"/>
      <c r="Y100" s="4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</sheetData>
  <mergeCells count="19">
    <mergeCell ref="A80:D80"/>
    <mergeCell ref="U86:Y86"/>
    <mergeCell ref="U87:V87"/>
    <mergeCell ref="X87:Y87"/>
    <mergeCell ref="W34:X34"/>
    <mergeCell ref="E58:M58"/>
    <mergeCell ref="N3:Q3"/>
    <mergeCell ref="E31:H31"/>
    <mergeCell ref="A30:Q30"/>
    <mergeCell ref="J31:M31"/>
    <mergeCell ref="A31:D31"/>
    <mergeCell ref="N31:Q31"/>
    <mergeCell ref="J59:M59"/>
    <mergeCell ref="A1:Q1"/>
    <mergeCell ref="A2:Q2"/>
    <mergeCell ref="J3:M3"/>
    <mergeCell ref="A3:D3"/>
    <mergeCell ref="E3:H3"/>
    <mergeCell ref="E59:H59"/>
  </mergeCells>
  <printOptions/>
  <pageMargins left="0.17" right="0.16" top="1" bottom="2.1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00"/>
  <sheetViews>
    <sheetView workbookViewId="0" topLeftCell="A1">
      <selection activeCell="A1" sqref="A1:Q1"/>
    </sheetView>
  </sheetViews>
  <sheetFormatPr defaultColWidth="9.140625" defaultRowHeight="12.75"/>
  <cols>
    <col min="1" max="1" width="14.421875" style="0" bestFit="1" customWidth="1"/>
    <col min="2" max="2" width="5.00390625" style="0" bestFit="1" customWidth="1"/>
    <col min="3" max="3" width="4.28125" style="0" bestFit="1" customWidth="1"/>
    <col min="4" max="4" width="5.57421875" style="0" bestFit="1" customWidth="1"/>
    <col min="5" max="5" width="12.8515625" style="0" bestFit="1" customWidth="1"/>
    <col min="6" max="7" width="5.00390625" style="0" bestFit="1" customWidth="1"/>
    <col min="8" max="8" width="5.57421875" style="0" bestFit="1" customWidth="1"/>
    <col min="9" max="9" width="1.28515625" style="0" customWidth="1"/>
    <col min="10" max="10" width="14.7109375" style="0" bestFit="1" customWidth="1"/>
    <col min="11" max="12" width="4.8515625" style="0" bestFit="1" customWidth="1"/>
    <col min="13" max="13" width="5.57421875" style="0" bestFit="1" customWidth="1"/>
    <col min="14" max="14" width="15.140625" style="0" bestFit="1" customWidth="1"/>
    <col min="15" max="16" width="4.8515625" style="0" bestFit="1" customWidth="1"/>
    <col min="17" max="17" width="5.28125" style="0" bestFit="1" customWidth="1"/>
  </cols>
  <sheetData>
    <row r="1" spans="1:35" ht="15" thickBot="1">
      <c r="A1" s="932" t="s">
        <v>369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thickBot="1">
      <c r="A2" s="932" t="s">
        <v>570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3.5" thickBot="1">
      <c r="A3" s="963" t="s">
        <v>28</v>
      </c>
      <c r="B3" s="964"/>
      <c r="C3" s="964"/>
      <c r="D3" s="965"/>
      <c r="E3" s="907" t="s">
        <v>33</v>
      </c>
      <c r="F3" s="970"/>
      <c r="G3" s="970"/>
      <c r="H3" s="908"/>
      <c r="I3" s="222"/>
      <c r="J3" s="903" t="s">
        <v>29</v>
      </c>
      <c r="K3" s="945"/>
      <c r="L3" s="945"/>
      <c r="M3" s="904"/>
      <c r="N3" s="921" t="s">
        <v>382</v>
      </c>
      <c r="O3" s="981"/>
      <c r="P3" s="981"/>
      <c r="Q3" s="922"/>
      <c r="R3" s="104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3.5" thickBot="1">
      <c r="A4" s="137" t="s">
        <v>3</v>
      </c>
      <c r="B4" s="137" t="s">
        <v>20</v>
      </c>
      <c r="C4" s="137" t="s">
        <v>21</v>
      </c>
      <c r="D4" s="136">
        <v>2</v>
      </c>
      <c r="E4" s="210" t="s">
        <v>3</v>
      </c>
      <c r="F4" s="210" t="s">
        <v>20</v>
      </c>
      <c r="G4" s="210" t="s">
        <v>21</v>
      </c>
      <c r="H4" s="211">
        <v>0</v>
      </c>
      <c r="I4" s="223"/>
      <c r="J4" s="144" t="s">
        <v>3</v>
      </c>
      <c r="K4" s="144" t="s">
        <v>20</v>
      </c>
      <c r="L4" s="144" t="s">
        <v>21</v>
      </c>
      <c r="M4" s="145">
        <v>2</v>
      </c>
      <c r="N4" s="129" t="s">
        <v>3</v>
      </c>
      <c r="O4" s="129" t="s">
        <v>20</v>
      </c>
      <c r="P4" s="129" t="s">
        <v>21</v>
      </c>
      <c r="Q4" s="130">
        <v>0</v>
      </c>
      <c r="R4" s="5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236" t="s">
        <v>130</v>
      </c>
      <c r="B5" s="257">
        <f>6-1-1</f>
        <v>4</v>
      </c>
      <c r="C5" s="152">
        <f>6-1-1</f>
        <v>4</v>
      </c>
      <c r="D5" s="115">
        <f>(C5+B5)/2</f>
        <v>4</v>
      </c>
      <c r="E5" s="175" t="s">
        <v>74</v>
      </c>
      <c r="F5" s="176">
        <f>6-1</f>
        <v>5</v>
      </c>
      <c r="G5" s="114">
        <f>7-1</f>
        <v>6</v>
      </c>
      <c r="H5" s="115">
        <f>(G5+F5)/2</f>
        <v>5.5</v>
      </c>
      <c r="I5" s="223"/>
      <c r="J5" s="236" t="s">
        <v>188</v>
      </c>
      <c r="K5" s="151">
        <f>5.5-1-1</f>
        <v>3.5</v>
      </c>
      <c r="L5" s="152">
        <f>5-1-1</f>
        <v>3</v>
      </c>
      <c r="M5" s="115">
        <f>(L5+K5)/2</f>
        <v>3.25</v>
      </c>
      <c r="N5" s="175" t="s">
        <v>160</v>
      </c>
      <c r="O5" s="249">
        <f>6+1</f>
        <v>7</v>
      </c>
      <c r="P5" s="250">
        <f>5+1</f>
        <v>6</v>
      </c>
      <c r="Q5" s="115">
        <f>(P5+O5)/2</f>
        <v>6.5</v>
      </c>
      <c r="R5" s="58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>
      <c r="A6" s="237" t="s">
        <v>133</v>
      </c>
      <c r="B6" s="258">
        <v>7</v>
      </c>
      <c r="C6" s="53">
        <v>6.5</v>
      </c>
      <c r="D6" s="116">
        <f aca="true" t="shared" si="0" ref="D6:D15">(C6+B6)/2</f>
        <v>6.75</v>
      </c>
      <c r="E6" s="177" t="s">
        <v>269</v>
      </c>
      <c r="F6" s="178" t="s">
        <v>227</v>
      </c>
      <c r="G6" s="19" t="s">
        <v>227</v>
      </c>
      <c r="H6" s="116" t="s">
        <v>227</v>
      </c>
      <c r="I6" s="223"/>
      <c r="J6" s="237" t="s">
        <v>189</v>
      </c>
      <c r="K6" s="49">
        <v>6.5</v>
      </c>
      <c r="L6" s="53">
        <v>7</v>
      </c>
      <c r="M6" s="116">
        <f>(L6+K6)/2</f>
        <v>6.75</v>
      </c>
      <c r="N6" s="177" t="s">
        <v>363</v>
      </c>
      <c r="O6" s="251">
        <f>6.5-0.5</f>
        <v>6</v>
      </c>
      <c r="P6" s="61">
        <f>6-0.5</f>
        <v>5.5</v>
      </c>
      <c r="Q6" s="116">
        <f>(P6+O6)/2</f>
        <v>5.75</v>
      </c>
      <c r="R6" s="5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37" t="s">
        <v>132</v>
      </c>
      <c r="B7" s="258">
        <f>7+3-0.5</f>
        <v>9.5</v>
      </c>
      <c r="C7" s="53">
        <f>7+3-0.5</f>
        <v>9.5</v>
      </c>
      <c r="D7" s="116">
        <f t="shared" si="0"/>
        <v>9.5</v>
      </c>
      <c r="E7" s="177" t="s">
        <v>324</v>
      </c>
      <c r="F7" s="178">
        <f>6-0.5</f>
        <v>5.5</v>
      </c>
      <c r="G7" s="19">
        <f>6-0.5</f>
        <v>5.5</v>
      </c>
      <c r="H7" s="116">
        <f aca="true" t="shared" si="1" ref="H7:H14">(G7+F7)/2</f>
        <v>5.5</v>
      </c>
      <c r="I7" s="223"/>
      <c r="J7" s="237" t="s">
        <v>190</v>
      </c>
      <c r="K7" s="49">
        <v>6</v>
      </c>
      <c r="L7" s="53">
        <v>6</v>
      </c>
      <c r="M7" s="116">
        <f aca="true" t="shared" si="2" ref="M7:M14">(L7+K7)/2</f>
        <v>6</v>
      </c>
      <c r="N7" s="177" t="s">
        <v>165</v>
      </c>
      <c r="O7" s="252" t="s">
        <v>227</v>
      </c>
      <c r="P7" s="253" t="s">
        <v>227</v>
      </c>
      <c r="Q7" s="116" t="s">
        <v>227</v>
      </c>
      <c r="R7" s="58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>
      <c r="A8" s="237" t="s">
        <v>146</v>
      </c>
      <c r="B8" s="258">
        <v>5.5</v>
      </c>
      <c r="C8" s="53">
        <v>5.5</v>
      </c>
      <c r="D8" s="116">
        <f t="shared" si="0"/>
        <v>5.5</v>
      </c>
      <c r="E8" s="177" t="s">
        <v>75</v>
      </c>
      <c r="F8" s="178">
        <f>6.5-0.5</f>
        <v>6</v>
      </c>
      <c r="G8" s="19">
        <f>6.5-0.5</f>
        <v>6</v>
      </c>
      <c r="H8" s="116">
        <f t="shared" si="1"/>
        <v>6</v>
      </c>
      <c r="I8" s="223"/>
      <c r="J8" s="237" t="s">
        <v>191</v>
      </c>
      <c r="K8" s="49">
        <v>6.5</v>
      </c>
      <c r="L8" s="53">
        <v>7</v>
      </c>
      <c r="M8" s="116">
        <f t="shared" si="2"/>
        <v>6.75</v>
      </c>
      <c r="N8" s="177" t="s">
        <v>152</v>
      </c>
      <c r="O8" s="251">
        <v>6</v>
      </c>
      <c r="P8" s="61">
        <v>6</v>
      </c>
      <c r="Q8" s="116">
        <f aca="true" t="shared" si="3" ref="Q8:Q13">(P8+O8)/2</f>
        <v>6</v>
      </c>
      <c r="R8" s="5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>
      <c r="A9" s="237" t="s">
        <v>134</v>
      </c>
      <c r="B9" s="258">
        <f>7.5+3+3</f>
        <v>13.5</v>
      </c>
      <c r="C9" s="53">
        <f>8+3+3</f>
        <v>14</v>
      </c>
      <c r="D9" s="436">
        <f t="shared" si="0"/>
        <v>13.75</v>
      </c>
      <c r="E9" s="177" t="s">
        <v>270</v>
      </c>
      <c r="F9" s="178">
        <f>7.5+3</f>
        <v>10.5</v>
      </c>
      <c r="G9" s="19">
        <f>7.5+3</f>
        <v>10.5</v>
      </c>
      <c r="H9" s="116">
        <f t="shared" si="1"/>
        <v>10.5</v>
      </c>
      <c r="I9" s="223"/>
      <c r="J9" s="237" t="s">
        <v>192</v>
      </c>
      <c r="K9" s="49">
        <v>6</v>
      </c>
      <c r="L9" s="53">
        <v>7</v>
      </c>
      <c r="M9" s="116">
        <f t="shared" si="2"/>
        <v>6.5</v>
      </c>
      <c r="N9" s="177" t="s">
        <v>164</v>
      </c>
      <c r="O9" s="251">
        <v>6</v>
      </c>
      <c r="P9" s="61">
        <v>6</v>
      </c>
      <c r="Q9" s="116">
        <f t="shared" si="3"/>
        <v>6</v>
      </c>
      <c r="R9" s="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>
      <c r="A10" s="237" t="s">
        <v>135</v>
      </c>
      <c r="B10" s="258">
        <v>6</v>
      </c>
      <c r="C10" s="53">
        <v>6</v>
      </c>
      <c r="D10" s="116">
        <f t="shared" si="0"/>
        <v>6</v>
      </c>
      <c r="E10" s="177" t="s">
        <v>89</v>
      </c>
      <c r="F10" s="178">
        <v>6</v>
      </c>
      <c r="G10" s="19">
        <v>5.5</v>
      </c>
      <c r="H10" s="116">
        <f t="shared" si="1"/>
        <v>5.75</v>
      </c>
      <c r="I10" s="223"/>
      <c r="J10" s="237" t="s">
        <v>334</v>
      </c>
      <c r="K10" s="49">
        <v>6.5</v>
      </c>
      <c r="L10" s="53">
        <v>6.5</v>
      </c>
      <c r="M10" s="116">
        <f t="shared" si="2"/>
        <v>6.5</v>
      </c>
      <c r="N10" s="177" t="s">
        <v>337</v>
      </c>
      <c r="O10" s="251">
        <f>7-0.5</f>
        <v>6.5</v>
      </c>
      <c r="P10" s="61">
        <f>6-0.5</f>
        <v>5.5</v>
      </c>
      <c r="Q10" s="116">
        <f t="shared" si="3"/>
        <v>6</v>
      </c>
      <c r="R10" s="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>
      <c r="A11" s="237" t="s">
        <v>136</v>
      </c>
      <c r="B11" s="258">
        <v>6</v>
      </c>
      <c r="C11" s="53">
        <v>5.5</v>
      </c>
      <c r="D11" s="116">
        <f t="shared" si="0"/>
        <v>5.75</v>
      </c>
      <c r="E11" s="177" t="s">
        <v>80</v>
      </c>
      <c r="F11" s="178" t="s">
        <v>293</v>
      </c>
      <c r="G11" s="19" t="s">
        <v>293</v>
      </c>
      <c r="H11" s="116" t="s">
        <v>293</v>
      </c>
      <c r="I11" s="223"/>
      <c r="J11" s="237" t="s">
        <v>194</v>
      </c>
      <c r="K11" s="49">
        <v>6</v>
      </c>
      <c r="L11" s="53">
        <v>6</v>
      </c>
      <c r="M11" s="116">
        <f t="shared" si="2"/>
        <v>6</v>
      </c>
      <c r="N11" s="177" t="s">
        <v>155</v>
      </c>
      <c r="O11" s="251">
        <f>7+3</f>
        <v>10</v>
      </c>
      <c r="P11" s="61">
        <f>7+3</f>
        <v>10</v>
      </c>
      <c r="Q11" s="116">
        <f t="shared" si="3"/>
        <v>10</v>
      </c>
      <c r="R11" s="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>
      <c r="A12" s="237" t="s">
        <v>137</v>
      </c>
      <c r="B12" s="258">
        <v>6.5</v>
      </c>
      <c r="C12" s="53">
        <v>6.5</v>
      </c>
      <c r="D12" s="116">
        <f t="shared" si="0"/>
        <v>6.5</v>
      </c>
      <c r="E12" s="177" t="s">
        <v>81</v>
      </c>
      <c r="F12" s="178">
        <v>7.5</v>
      </c>
      <c r="G12" s="19">
        <v>6.5</v>
      </c>
      <c r="H12" s="116">
        <f t="shared" si="1"/>
        <v>7</v>
      </c>
      <c r="I12" s="223"/>
      <c r="J12" s="237" t="s">
        <v>195</v>
      </c>
      <c r="K12" s="49">
        <v>7.5</v>
      </c>
      <c r="L12" s="53">
        <v>7.5</v>
      </c>
      <c r="M12" s="116">
        <f t="shared" si="2"/>
        <v>7.5</v>
      </c>
      <c r="N12" s="177" t="s">
        <v>296</v>
      </c>
      <c r="O12" s="251" t="s">
        <v>293</v>
      </c>
      <c r="P12" s="61" t="s">
        <v>293</v>
      </c>
      <c r="Q12" s="116" t="s">
        <v>293</v>
      </c>
      <c r="R12" s="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.75">
      <c r="A13" s="237" t="s">
        <v>266</v>
      </c>
      <c r="B13" s="258">
        <f>5-0.5</f>
        <v>4.5</v>
      </c>
      <c r="C13" s="53">
        <f>6-0.5</f>
        <v>5.5</v>
      </c>
      <c r="D13" s="116">
        <f t="shared" si="0"/>
        <v>5</v>
      </c>
      <c r="E13" s="177" t="s">
        <v>84</v>
      </c>
      <c r="F13" s="178">
        <v>5.5</v>
      </c>
      <c r="G13" s="19">
        <v>5.5</v>
      </c>
      <c r="H13" s="116">
        <f t="shared" si="1"/>
        <v>5.5</v>
      </c>
      <c r="I13" s="223"/>
      <c r="J13" s="237" t="s">
        <v>196</v>
      </c>
      <c r="K13" s="49">
        <v>6</v>
      </c>
      <c r="L13" s="53">
        <v>6</v>
      </c>
      <c r="M13" s="116">
        <f t="shared" si="2"/>
        <v>6</v>
      </c>
      <c r="N13" s="177" t="s">
        <v>295</v>
      </c>
      <c r="O13" s="251">
        <v>6.5</v>
      </c>
      <c r="P13" s="61">
        <v>6</v>
      </c>
      <c r="Q13" s="116">
        <f t="shared" si="3"/>
        <v>6.25</v>
      </c>
      <c r="R13" s="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237" t="s">
        <v>139</v>
      </c>
      <c r="B14" s="258">
        <v>6.5</v>
      </c>
      <c r="C14" s="53">
        <v>6.5</v>
      </c>
      <c r="D14" s="116">
        <f t="shared" si="0"/>
        <v>6.5</v>
      </c>
      <c r="E14" s="177" t="s">
        <v>82</v>
      </c>
      <c r="F14" s="178">
        <f>5.5-0.5-0.5</f>
        <v>4.5</v>
      </c>
      <c r="G14" s="19">
        <f>5-0.5-0.5</f>
        <v>4</v>
      </c>
      <c r="H14" s="116">
        <f t="shared" si="1"/>
        <v>4.25</v>
      </c>
      <c r="I14" s="223"/>
      <c r="J14" s="237" t="s">
        <v>197</v>
      </c>
      <c r="K14" s="49">
        <v>6.5</v>
      </c>
      <c r="L14" s="53">
        <v>6</v>
      </c>
      <c r="M14" s="116">
        <f t="shared" si="2"/>
        <v>6.25</v>
      </c>
      <c r="N14" s="177" t="s">
        <v>157</v>
      </c>
      <c r="O14" s="251" t="s">
        <v>227</v>
      </c>
      <c r="P14" s="61" t="s">
        <v>227</v>
      </c>
      <c r="Q14" s="116" t="s">
        <v>227</v>
      </c>
      <c r="R14" s="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3.5" thickBot="1">
      <c r="A15" s="238" t="s">
        <v>267</v>
      </c>
      <c r="B15" s="259">
        <v>6.5</v>
      </c>
      <c r="C15" s="96">
        <v>7</v>
      </c>
      <c r="D15" s="117">
        <f t="shared" si="0"/>
        <v>6.75</v>
      </c>
      <c r="E15" s="179" t="s">
        <v>91</v>
      </c>
      <c r="F15" s="180" t="s">
        <v>227</v>
      </c>
      <c r="G15" s="65" t="s">
        <v>227</v>
      </c>
      <c r="H15" s="117" t="s">
        <v>227</v>
      </c>
      <c r="I15" s="223"/>
      <c r="J15" s="238" t="s">
        <v>181</v>
      </c>
      <c r="K15" s="155" t="s">
        <v>227</v>
      </c>
      <c r="L15" s="96" t="s">
        <v>227</v>
      </c>
      <c r="M15" s="117" t="s">
        <v>227</v>
      </c>
      <c r="N15" s="457" t="s">
        <v>159</v>
      </c>
      <c r="O15" s="456">
        <v>2</v>
      </c>
      <c r="P15" s="455">
        <v>2</v>
      </c>
      <c r="Q15" s="454">
        <v>2</v>
      </c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3.5" thickBot="1">
      <c r="A16" s="239"/>
      <c r="B16" s="260"/>
      <c r="C16" s="95"/>
      <c r="D16" s="52"/>
      <c r="E16" s="181"/>
      <c r="F16" s="118"/>
      <c r="G16" s="118"/>
      <c r="H16" s="52"/>
      <c r="I16" s="224"/>
      <c r="J16" s="239"/>
      <c r="K16" s="95"/>
      <c r="L16" s="273"/>
      <c r="M16" s="52"/>
      <c r="N16" s="243"/>
      <c r="O16" s="16"/>
      <c r="P16" s="16"/>
      <c r="Q16" s="5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>
      <c r="A17" s="240" t="s">
        <v>141</v>
      </c>
      <c r="B17" s="261">
        <f>5.5-1</f>
        <v>4.5</v>
      </c>
      <c r="C17" s="264">
        <f>5.5-1</f>
        <v>4.5</v>
      </c>
      <c r="D17" s="121">
        <f aca="true" t="shared" si="4" ref="D17:D24">(C17+B17)/2</f>
        <v>4.5</v>
      </c>
      <c r="E17" s="182" t="s">
        <v>85</v>
      </c>
      <c r="F17" s="183">
        <f>6.5+1</f>
        <v>7.5</v>
      </c>
      <c r="G17" s="120">
        <f>7+1</f>
        <v>8</v>
      </c>
      <c r="H17" s="121">
        <f aca="true" t="shared" si="5" ref="H17:H24">(G17+F17)/2</f>
        <v>7.75</v>
      </c>
      <c r="I17" s="224"/>
      <c r="J17" s="240" t="s">
        <v>199</v>
      </c>
      <c r="K17" s="261" t="s">
        <v>226</v>
      </c>
      <c r="L17" s="264" t="s">
        <v>226</v>
      </c>
      <c r="M17" s="121" t="s">
        <v>226</v>
      </c>
      <c r="N17" s="244" t="s">
        <v>278</v>
      </c>
      <c r="O17" s="183" t="s">
        <v>226</v>
      </c>
      <c r="P17" s="120" t="s">
        <v>226</v>
      </c>
      <c r="Q17" s="121" t="s">
        <v>226</v>
      </c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>
      <c r="A18" s="241" t="s">
        <v>142</v>
      </c>
      <c r="B18" s="262">
        <v>5</v>
      </c>
      <c r="C18" s="59">
        <v>5.5</v>
      </c>
      <c r="D18" s="122">
        <f t="shared" si="4"/>
        <v>5.25</v>
      </c>
      <c r="E18" s="177" t="s">
        <v>362</v>
      </c>
      <c r="F18" s="178">
        <v>5</v>
      </c>
      <c r="G18" s="19">
        <v>5.5</v>
      </c>
      <c r="H18" s="116">
        <f t="shared" si="5"/>
        <v>5.25</v>
      </c>
      <c r="I18" s="224"/>
      <c r="J18" s="237" t="s">
        <v>198</v>
      </c>
      <c r="K18" s="258">
        <f>6+3</f>
        <v>9</v>
      </c>
      <c r="L18" s="53">
        <f>7+3</f>
        <v>10</v>
      </c>
      <c r="M18" s="116">
        <f aca="true" t="shared" si="6" ref="M18:M24">(L18+K18)/2</f>
        <v>9.5</v>
      </c>
      <c r="N18" s="245" t="s">
        <v>158</v>
      </c>
      <c r="O18" s="185" t="s">
        <v>226</v>
      </c>
      <c r="P18" s="52" t="s">
        <v>226</v>
      </c>
      <c r="Q18" s="122" t="s">
        <v>226</v>
      </c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2.75">
      <c r="A19" s="241" t="s">
        <v>144</v>
      </c>
      <c r="B19" s="262">
        <v>6</v>
      </c>
      <c r="C19" s="59">
        <v>6.5</v>
      </c>
      <c r="D19" s="122">
        <f t="shared" si="4"/>
        <v>6.25</v>
      </c>
      <c r="E19" s="184" t="s">
        <v>76</v>
      </c>
      <c r="F19" s="185" t="s">
        <v>226</v>
      </c>
      <c r="G19" s="52" t="s">
        <v>226</v>
      </c>
      <c r="H19" s="122" t="s">
        <v>226</v>
      </c>
      <c r="I19" s="224"/>
      <c r="J19" s="241" t="s">
        <v>286</v>
      </c>
      <c r="K19" s="262" t="s">
        <v>226</v>
      </c>
      <c r="L19" s="59" t="s">
        <v>226</v>
      </c>
      <c r="M19" s="122" t="s">
        <v>226</v>
      </c>
      <c r="N19" s="245" t="s">
        <v>338</v>
      </c>
      <c r="O19" s="185" t="s">
        <v>226</v>
      </c>
      <c r="P19" s="52" t="s">
        <v>226</v>
      </c>
      <c r="Q19" s="122" t="s">
        <v>226</v>
      </c>
      <c r="R19" s="4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>
      <c r="A20" s="241" t="s">
        <v>145</v>
      </c>
      <c r="B20" s="262">
        <v>5.5</v>
      </c>
      <c r="C20" s="59">
        <v>5.5</v>
      </c>
      <c r="D20" s="122">
        <f t="shared" si="4"/>
        <v>5.5</v>
      </c>
      <c r="E20" s="177" t="s">
        <v>88</v>
      </c>
      <c r="F20" s="178">
        <f>6.5-0.5</f>
        <v>6</v>
      </c>
      <c r="G20" s="19">
        <f>5.5-0.5</f>
        <v>5</v>
      </c>
      <c r="H20" s="116">
        <f t="shared" si="5"/>
        <v>5.5</v>
      </c>
      <c r="I20" s="224"/>
      <c r="J20" s="241" t="s">
        <v>201</v>
      </c>
      <c r="K20" s="262">
        <v>6</v>
      </c>
      <c r="L20" s="59">
        <v>6</v>
      </c>
      <c r="M20" s="122">
        <f t="shared" si="6"/>
        <v>6</v>
      </c>
      <c r="N20" s="245" t="s">
        <v>150</v>
      </c>
      <c r="O20" s="185" t="s">
        <v>226</v>
      </c>
      <c r="P20" s="52" t="s">
        <v>226</v>
      </c>
      <c r="Q20" s="122" t="s">
        <v>226</v>
      </c>
      <c r="R20" s="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2.75">
      <c r="A21" s="241" t="s">
        <v>131</v>
      </c>
      <c r="B21" s="262">
        <v>5</v>
      </c>
      <c r="C21" s="59">
        <v>5.5</v>
      </c>
      <c r="D21" s="122">
        <f t="shared" si="4"/>
        <v>5.25</v>
      </c>
      <c r="E21" s="184" t="s">
        <v>323</v>
      </c>
      <c r="F21" s="185">
        <v>6</v>
      </c>
      <c r="G21" s="52">
        <v>5</v>
      </c>
      <c r="H21" s="122">
        <f t="shared" si="5"/>
        <v>5.5</v>
      </c>
      <c r="I21" s="224"/>
      <c r="J21" s="241" t="s">
        <v>380</v>
      </c>
      <c r="K21" s="262">
        <v>5.5</v>
      </c>
      <c r="L21" s="59">
        <v>6</v>
      </c>
      <c r="M21" s="122">
        <f t="shared" si="6"/>
        <v>5.75</v>
      </c>
      <c r="N21" s="367" t="s">
        <v>279</v>
      </c>
      <c r="O21" s="178">
        <v>5.5</v>
      </c>
      <c r="P21" s="19">
        <v>6.5</v>
      </c>
      <c r="Q21" s="116">
        <f>(P21+O21)/2</f>
        <v>6</v>
      </c>
      <c r="R21" s="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>
      <c r="A22" s="241" t="s">
        <v>336</v>
      </c>
      <c r="B22" s="262" t="s">
        <v>226</v>
      </c>
      <c r="C22" s="59" t="s">
        <v>226</v>
      </c>
      <c r="D22" s="122" t="s">
        <v>226</v>
      </c>
      <c r="E22" s="177" t="s">
        <v>83</v>
      </c>
      <c r="F22" s="178">
        <v>6</v>
      </c>
      <c r="G22" s="19">
        <v>6</v>
      </c>
      <c r="H22" s="116">
        <f t="shared" si="5"/>
        <v>6</v>
      </c>
      <c r="I22" s="224"/>
      <c r="J22" s="241" t="s">
        <v>50</v>
      </c>
      <c r="K22" s="262">
        <v>6</v>
      </c>
      <c r="L22" s="59">
        <v>6</v>
      </c>
      <c r="M22" s="122">
        <f t="shared" si="6"/>
        <v>6</v>
      </c>
      <c r="N22" s="367" t="s">
        <v>153</v>
      </c>
      <c r="O22" s="178">
        <v>6</v>
      </c>
      <c r="P22" s="19">
        <v>5.5</v>
      </c>
      <c r="Q22" s="116">
        <f>(P22+O22)/2</f>
        <v>5.75</v>
      </c>
      <c r="R22" s="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3.5" thickBot="1">
      <c r="A23" s="242" t="s">
        <v>336</v>
      </c>
      <c r="B23" s="263" t="s">
        <v>226</v>
      </c>
      <c r="C23" s="265" t="s">
        <v>226</v>
      </c>
      <c r="D23" s="122" t="s">
        <v>226</v>
      </c>
      <c r="E23" s="186" t="s">
        <v>90</v>
      </c>
      <c r="F23" s="187">
        <v>5.5</v>
      </c>
      <c r="G23" s="124">
        <v>5.5</v>
      </c>
      <c r="H23" s="364">
        <f t="shared" si="5"/>
        <v>5.5</v>
      </c>
      <c r="I23" s="224"/>
      <c r="J23" s="242" t="s">
        <v>200</v>
      </c>
      <c r="K23" s="263">
        <v>5.5</v>
      </c>
      <c r="L23" s="265">
        <v>5.5</v>
      </c>
      <c r="M23" s="364">
        <f t="shared" si="6"/>
        <v>5.5</v>
      </c>
      <c r="N23" s="247" t="s">
        <v>151</v>
      </c>
      <c r="O23" s="180">
        <f>6.5-0.5</f>
        <v>6</v>
      </c>
      <c r="P23" s="65">
        <f>6.5-0.5</f>
        <v>6</v>
      </c>
      <c r="Q23" s="117">
        <f>(P23+O23)/2</f>
        <v>6</v>
      </c>
      <c r="R23" s="4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3.5" thickBot="1">
      <c r="A24" s="238" t="s">
        <v>148</v>
      </c>
      <c r="B24" s="259">
        <v>0.5</v>
      </c>
      <c r="C24" s="96">
        <v>1</v>
      </c>
      <c r="D24" s="125">
        <f t="shared" si="4"/>
        <v>0.75</v>
      </c>
      <c r="E24" s="179" t="s">
        <v>92</v>
      </c>
      <c r="F24" s="180">
        <v>1</v>
      </c>
      <c r="G24" s="65">
        <v>1</v>
      </c>
      <c r="H24" s="125">
        <f t="shared" si="5"/>
        <v>1</v>
      </c>
      <c r="I24" s="223"/>
      <c r="J24" s="238" t="s">
        <v>206</v>
      </c>
      <c r="K24" s="259">
        <v>1</v>
      </c>
      <c r="L24" s="96">
        <v>1</v>
      </c>
      <c r="M24" s="362">
        <f t="shared" si="6"/>
        <v>1</v>
      </c>
      <c r="N24" s="247" t="s">
        <v>166</v>
      </c>
      <c r="O24" s="180">
        <v>0.5</v>
      </c>
      <c r="P24" s="65">
        <v>0.5</v>
      </c>
      <c r="Q24" s="125">
        <f>(P24+O24)/2</f>
        <v>0.5</v>
      </c>
      <c r="R24" s="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2.75">
      <c r="A25" s="139"/>
      <c r="B25" s="84"/>
      <c r="C25" s="140"/>
      <c r="D25" s="275"/>
      <c r="E25" s="60"/>
      <c r="F25" s="16"/>
      <c r="G25" s="16"/>
      <c r="H25" s="131"/>
      <c r="I25" s="225"/>
      <c r="J25" s="139"/>
      <c r="K25" s="84"/>
      <c r="L25" s="140"/>
      <c r="M25" s="275"/>
      <c r="N25" s="132"/>
      <c r="O25" s="133"/>
      <c r="P25" s="133"/>
      <c r="Q25" s="131"/>
      <c r="R25" s="4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>
      <c r="A26" s="141"/>
      <c r="B26" s="378">
        <f>D4+B5+B6+B7+B8+B9+B10+B11+B12+B13+B14+B15+B24</f>
        <v>78</v>
      </c>
      <c r="C26" s="377">
        <f>D4+C5+C6+C7+C8+C9+C10+C11+C12+C13+C14+C15+C24</f>
        <v>79.5</v>
      </c>
      <c r="D26" s="379">
        <f>D4+D5+D6+D7+D8+D9+D10+D11+D12+D13+D14+D15+D24</f>
        <v>78.75</v>
      </c>
      <c r="E26" s="29"/>
      <c r="F26" s="380">
        <f>H4+F5+F18+F7+F8+F9+F10+F20+F12+F13+F14+F22+F24</f>
        <v>68.5</v>
      </c>
      <c r="G26" s="280">
        <f>H4+G5+G18+G7+G8+G9+G10+G20+G12+G13+G14+G22+G24</f>
        <v>67</v>
      </c>
      <c r="H26" s="462">
        <f>H4+H5+H18+H7+H8+H9+H10+H20+H12+H13+H14+H22+H24</f>
        <v>67.75</v>
      </c>
      <c r="I26" s="226"/>
      <c r="J26" s="141"/>
      <c r="K26" s="369">
        <f>M4+K5+K6+K7+K8+K9+K10+K11+K12+K13+K14+K18+K24</f>
        <v>73</v>
      </c>
      <c r="L26" s="369">
        <f>M4+L5+L6+L7+L8+L9+L10+L11+L12+L13+L14+L18+L24</f>
        <v>75</v>
      </c>
      <c r="M26" s="370">
        <f>M4+M5+M6+M7+M8+M9+M10+M11+M12+M13+M14+M18+M24</f>
        <v>74</v>
      </c>
      <c r="N26" s="29"/>
      <c r="O26" s="313">
        <f>Q4+O5+O6+O23+O8+O9+O10+O11+O21+O13+O22+O15+O24</f>
        <v>68</v>
      </c>
      <c r="P26" s="412">
        <f>Q4+P5+P6+P23+P8+P9+P10+P11+P21+P13+P22+P15+P24</f>
        <v>65.5</v>
      </c>
      <c r="Q26" s="283">
        <f>Q4+Q5+Q6+Q23+Q8+Q9+Q10+Q11+Q21+Q13+Q22+Q15+Q24</f>
        <v>66.75</v>
      </c>
      <c r="R26" s="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3.5" thickBot="1">
      <c r="A27" s="141"/>
      <c r="B27" s="27"/>
      <c r="C27" s="140"/>
      <c r="D27" s="142"/>
      <c r="E27" s="188"/>
      <c r="F27" s="126"/>
      <c r="G27" s="126"/>
      <c r="H27" s="76"/>
      <c r="I27" s="227"/>
      <c r="J27" s="141"/>
      <c r="K27" s="27"/>
      <c r="L27" s="140"/>
      <c r="M27" s="138"/>
      <c r="N27" s="29"/>
      <c r="O27" s="28"/>
      <c r="P27" s="28"/>
      <c r="Q27" s="102"/>
      <c r="R27" s="4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8.75" thickBot="1">
      <c r="A28" s="306"/>
      <c r="B28" s="143"/>
      <c r="C28" s="307"/>
      <c r="D28" s="302">
        <v>3</v>
      </c>
      <c r="E28" s="298"/>
      <c r="F28" s="299"/>
      <c r="G28" s="299"/>
      <c r="H28" s="212">
        <v>1</v>
      </c>
      <c r="I28" s="230"/>
      <c r="J28" s="361"/>
      <c r="K28" s="147"/>
      <c r="L28" s="308"/>
      <c r="M28" s="309">
        <v>2</v>
      </c>
      <c r="N28" s="305"/>
      <c r="O28" s="134"/>
      <c r="P28" s="134"/>
      <c r="Q28" s="135">
        <v>1</v>
      </c>
      <c r="R28" s="6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6" customHeight="1" thickBot="1">
      <c r="A29" s="231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thickBot="1">
      <c r="A30" s="932" t="s">
        <v>571</v>
      </c>
      <c r="B30" s="933"/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3.5" thickBot="1">
      <c r="A31" s="905" t="s">
        <v>31</v>
      </c>
      <c r="B31" s="979"/>
      <c r="C31" s="979"/>
      <c r="D31" s="906"/>
      <c r="E31" s="923" t="s">
        <v>34</v>
      </c>
      <c r="F31" s="924"/>
      <c r="G31" s="924"/>
      <c r="H31" s="943"/>
      <c r="I31" s="229"/>
      <c r="J31" s="888" t="s">
        <v>381</v>
      </c>
      <c r="K31" s="887"/>
      <c r="L31" s="887"/>
      <c r="M31" s="944"/>
      <c r="N31" s="950" t="s">
        <v>30</v>
      </c>
      <c r="O31" s="950"/>
      <c r="P31" s="950"/>
      <c r="Q31" s="897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 thickBot="1">
      <c r="A32" s="170" t="s">
        <v>3</v>
      </c>
      <c r="B32" s="170" t="s">
        <v>20</v>
      </c>
      <c r="C32" s="170" t="s">
        <v>21</v>
      </c>
      <c r="D32" s="171">
        <v>2</v>
      </c>
      <c r="E32" s="213" t="s">
        <v>3</v>
      </c>
      <c r="F32" s="213" t="s">
        <v>20</v>
      </c>
      <c r="G32" s="213" t="s">
        <v>21</v>
      </c>
      <c r="H32" s="214">
        <v>0</v>
      </c>
      <c r="I32" s="229"/>
      <c r="J32" s="173" t="s">
        <v>3</v>
      </c>
      <c r="K32" s="173" t="s">
        <v>20</v>
      </c>
      <c r="L32" s="173" t="s">
        <v>21</v>
      </c>
      <c r="M32" s="174">
        <v>2</v>
      </c>
      <c r="N32" s="166" t="s">
        <v>3</v>
      </c>
      <c r="O32" s="166" t="s">
        <v>20</v>
      </c>
      <c r="P32" s="167" t="s">
        <v>21</v>
      </c>
      <c r="Q32" s="164"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>
      <c r="A33" s="175" t="s">
        <v>169</v>
      </c>
      <c r="B33" s="113">
        <f>6.5+1</f>
        <v>7.5</v>
      </c>
      <c r="C33" s="114">
        <f>7+1</f>
        <v>8</v>
      </c>
      <c r="D33" s="115">
        <f>(C33+B33)/2</f>
        <v>7.75</v>
      </c>
      <c r="E33" s="175" t="s">
        <v>260</v>
      </c>
      <c r="F33" s="176" t="s">
        <v>227</v>
      </c>
      <c r="G33" s="114" t="s">
        <v>227</v>
      </c>
      <c r="H33" s="115" t="s">
        <v>227</v>
      </c>
      <c r="I33" s="229"/>
      <c r="J33" s="175" t="s">
        <v>253</v>
      </c>
      <c r="K33" s="176">
        <f>5.5-1-1-0.5</f>
        <v>3</v>
      </c>
      <c r="L33" s="114">
        <f>5-1-1-0.5</f>
        <v>2.5</v>
      </c>
      <c r="M33" s="115">
        <f aca="true" t="shared" si="7" ref="M33:M43">(L33+K33)/2</f>
        <v>2.75</v>
      </c>
      <c r="N33" s="175" t="s">
        <v>111</v>
      </c>
      <c r="O33" s="266">
        <f>6+1</f>
        <v>7</v>
      </c>
      <c r="P33" s="152">
        <f>6+1</f>
        <v>7</v>
      </c>
      <c r="Q33" s="115">
        <f>(P33+O33)/2</f>
        <v>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>
      <c r="A34" s="177" t="s">
        <v>172</v>
      </c>
      <c r="B34" s="18">
        <f>6-0.5</f>
        <v>5.5</v>
      </c>
      <c r="C34" s="19">
        <f>6.5-0.5</f>
        <v>6</v>
      </c>
      <c r="D34" s="116">
        <f>(C34+B34)/2</f>
        <v>5.75</v>
      </c>
      <c r="E34" s="177" t="s">
        <v>360</v>
      </c>
      <c r="F34" s="178" t="s">
        <v>227</v>
      </c>
      <c r="G34" s="19" t="s">
        <v>227</v>
      </c>
      <c r="H34" s="116" t="s">
        <v>227</v>
      </c>
      <c r="I34" s="229"/>
      <c r="J34" s="177" t="s">
        <v>37</v>
      </c>
      <c r="K34" s="368">
        <f>7-0.5</f>
        <v>6.5</v>
      </c>
      <c r="L34" s="19">
        <f>6.5-0.5</f>
        <v>6</v>
      </c>
      <c r="M34" s="116">
        <f t="shared" si="7"/>
        <v>6.25</v>
      </c>
      <c r="N34" s="177" t="s">
        <v>356</v>
      </c>
      <c r="O34" s="267">
        <v>6</v>
      </c>
      <c r="P34" s="53">
        <v>6</v>
      </c>
      <c r="Q34" s="116">
        <f>(P34+O34)/2</f>
        <v>6</v>
      </c>
      <c r="R34" s="22"/>
      <c r="S34" s="22"/>
      <c r="T34" s="22"/>
      <c r="U34" s="22"/>
      <c r="V34" s="22"/>
      <c r="W34" s="971"/>
      <c r="X34" s="97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2.75">
      <c r="A35" s="177" t="s">
        <v>186</v>
      </c>
      <c r="B35" s="18">
        <f>5-1.5</f>
        <v>3.5</v>
      </c>
      <c r="C35" s="19">
        <f>5-1.5</f>
        <v>3.5</v>
      </c>
      <c r="D35" s="116">
        <f aca="true" t="shared" si="8" ref="D35:D43">(C35+B35)/2</f>
        <v>3.5</v>
      </c>
      <c r="E35" s="177" t="s">
        <v>261</v>
      </c>
      <c r="F35" s="178" t="s">
        <v>227</v>
      </c>
      <c r="G35" s="19" t="s">
        <v>227</v>
      </c>
      <c r="H35" s="116" t="s">
        <v>227</v>
      </c>
      <c r="I35" s="229"/>
      <c r="J35" s="177" t="s">
        <v>38</v>
      </c>
      <c r="K35" s="178">
        <v>6</v>
      </c>
      <c r="L35" s="19">
        <v>5.5</v>
      </c>
      <c r="M35" s="116">
        <f t="shared" si="7"/>
        <v>5.75</v>
      </c>
      <c r="N35" s="177" t="s">
        <v>274</v>
      </c>
      <c r="O35" s="267">
        <f>5.5-0.5</f>
        <v>5</v>
      </c>
      <c r="P35" s="53">
        <f>5.5-0.5</f>
        <v>5</v>
      </c>
      <c r="Q35" s="116">
        <f aca="true" t="shared" si="9" ref="Q35:Q42">(P35+O35)/2</f>
        <v>5</v>
      </c>
      <c r="R35" s="22"/>
      <c r="S35" s="22"/>
      <c r="T35" s="22"/>
      <c r="U35" s="22"/>
      <c r="V35" s="22"/>
      <c r="W35" s="14"/>
      <c r="X35" s="85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>
      <c r="A36" s="177" t="s">
        <v>170</v>
      </c>
      <c r="B36" s="18">
        <v>6.5</v>
      </c>
      <c r="C36" s="19">
        <v>6.5</v>
      </c>
      <c r="D36" s="116">
        <f t="shared" si="8"/>
        <v>6.5</v>
      </c>
      <c r="E36" s="177" t="s">
        <v>68</v>
      </c>
      <c r="F36" s="178">
        <v>6.5</v>
      </c>
      <c r="G36" s="19">
        <v>6.5</v>
      </c>
      <c r="H36" s="116">
        <f aca="true" t="shared" si="10" ref="H36:H42">(G36+F36)/2</f>
        <v>6.5</v>
      </c>
      <c r="I36" s="229"/>
      <c r="J36" s="177" t="s">
        <v>39</v>
      </c>
      <c r="K36" s="178">
        <v>5.5</v>
      </c>
      <c r="L36" s="19">
        <v>6</v>
      </c>
      <c r="M36" s="116">
        <f t="shared" si="7"/>
        <v>5.75</v>
      </c>
      <c r="N36" s="177" t="s">
        <v>95</v>
      </c>
      <c r="O36" s="267">
        <v>6.5</v>
      </c>
      <c r="P36" s="53">
        <v>6</v>
      </c>
      <c r="Q36" s="116">
        <f t="shared" si="9"/>
        <v>6.25</v>
      </c>
      <c r="R36" s="22"/>
      <c r="S36" s="22"/>
      <c r="T36" s="22"/>
      <c r="U36" s="22"/>
      <c r="V36" s="22"/>
      <c r="W36" s="17"/>
      <c r="X36" s="5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>
      <c r="A37" s="177" t="s">
        <v>183</v>
      </c>
      <c r="B37" s="18">
        <v>6.5</v>
      </c>
      <c r="C37" s="19">
        <v>6</v>
      </c>
      <c r="D37" s="116">
        <f t="shared" si="8"/>
        <v>6.25</v>
      </c>
      <c r="E37" s="177" t="s">
        <v>62</v>
      </c>
      <c r="F37" s="178">
        <f>6.5+3-0.5</f>
        <v>9</v>
      </c>
      <c r="G37" s="19">
        <f>7+3-0.5</f>
        <v>9.5</v>
      </c>
      <c r="H37" s="116">
        <f t="shared" si="10"/>
        <v>9.25</v>
      </c>
      <c r="I37" s="229"/>
      <c r="J37" s="177" t="s">
        <v>252</v>
      </c>
      <c r="K37" s="178" t="s">
        <v>227</v>
      </c>
      <c r="L37" s="19" t="s">
        <v>227</v>
      </c>
      <c r="M37" s="116" t="s">
        <v>227</v>
      </c>
      <c r="N37" s="177" t="s">
        <v>107</v>
      </c>
      <c r="O37" s="267">
        <v>6.5</v>
      </c>
      <c r="P37" s="53">
        <v>6.5</v>
      </c>
      <c r="Q37" s="116">
        <f t="shared" si="9"/>
        <v>6.5</v>
      </c>
      <c r="R37" s="22"/>
      <c r="S37" s="22"/>
      <c r="T37" s="22"/>
      <c r="U37" s="22"/>
      <c r="V37" s="22"/>
      <c r="W37" s="17"/>
      <c r="X37" s="5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2.75">
      <c r="A38" s="177" t="s">
        <v>174</v>
      </c>
      <c r="B38" s="18">
        <v>6</v>
      </c>
      <c r="C38" s="19">
        <v>5.5</v>
      </c>
      <c r="D38" s="116">
        <f t="shared" si="8"/>
        <v>5.75</v>
      </c>
      <c r="E38" s="177" t="s">
        <v>59</v>
      </c>
      <c r="F38" s="178">
        <v>6</v>
      </c>
      <c r="G38" s="19">
        <v>6</v>
      </c>
      <c r="H38" s="116">
        <f t="shared" si="10"/>
        <v>6</v>
      </c>
      <c r="I38" s="229"/>
      <c r="J38" s="177" t="s">
        <v>41</v>
      </c>
      <c r="K38" s="178">
        <v>5</v>
      </c>
      <c r="L38" s="366">
        <v>5.5</v>
      </c>
      <c r="M38" s="116">
        <f t="shared" si="7"/>
        <v>5.25</v>
      </c>
      <c r="N38" s="177" t="s">
        <v>97</v>
      </c>
      <c r="O38" s="267">
        <v>6</v>
      </c>
      <c r="P38" s="53">
        <v>6.5</v>
      </c>
      <c r="Q38" s="116">
        <f t="shared" si="9"/>
        <v>6.25</v>
      </c>
      <c r="R38" s="22"/>
      <c r="S38" s="22"/>
      <c r="T38" s="22"/>
      <c r="U38" s="22"/>
      <c r="V38" s="22"/>
      <c r="W38" s="17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77" t="s">
        <v>175</v>
      </c>
      <c r="B39" s="18">
        <f>6-0.5</f>
        <v>5.5</v>
      </c>
      <c r="C39" s="19">
        <f>6-0.5</f>
        <v>5.5</v>
      </c>
      <c r="D39" s="116">
        <f t="shared" si="8"/>
        <v>5.5</v>
      </c>
      <c r="E39" s="177" t="s">
        <v>60</v>
      </c>
      <c r="F39" s="178">
        <v>6</v>
      </c>
      <c r="G39" s="19">
        <v>6</v>
      </c>
      <c r="H39" s="116">
        <f t="shared" si="10"/>
        <v>6</v>
      </c>
      <c r="I39" s="229"/>
      <c r="J39" s="177" t="s">
        <v>40</v>
      </c>
      <c r="K39" s="178">
        <v>5.5</v>
      </c>
      <c r="L39" s="19">
        <v>5.5</v>
      </c>
      <c r="M39" s="116">
        <f t="shared" si="7"/>
        <v>5.5</v>
      </c>
      <c r="N39" s="177" t="s">
        <v>375</v>
      </c>
      <c r="O39" s="267">
        <v>6</v>
      </c>
      <c r="P39" s="53">
        <v>6.5</v>
      </c>
      <c r="Q39" s="116">
        <f t="shared" si="9"/>
        <v>6.25</v>
      </c>
      <c r="R39" s="22"/>
      <c r="S39" s="22"/>
      <c r="T39" s="22"/>
      <c r="U39" s="22"/>
      <c r="V39" s="22"/>
      <c r="W39" s="17"/>
      <c r="X39" s="5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77" t="s">
        <v>282</v>
      </c>
      <c r="B40" s="18">
        <v>6.5</v>
      </c>
      <c r="C40" s="19">
        <v>6.5</v>
      </c>
      <c r="D40" s="116">
        <f t="shared" si="8"/>
        <v>6.5</v>
      </c>
      <c r="E40" s="177" t="s">
        <v>69</v>
      </c>
      <c r="F40" s="178">
        <f>6.5+3</f>
        <v>9.5</v>
      </c>
      <c r="G40" s="19">
        <f>6.5+3</f>
        <v>9.5</v>
      </c>
      <c r="H40" s="116">
        <f t="shared" si="10"/>
        <v>9.5</v>
      </c>
      <c r="I40" s="229"/>
      <c r="J40" s="177" t="s">
        <v>43</v>
      </c>
      <c r="K40" s="178">
        <f>7+3</f>
        <v>10</v>
      </c>
      <c r="L40" s="19">
        <f>6.5+3</f>
        <v>9.5</v>
      </c>
      <c r="M40" s="116">
        <f t="shared" si="7"/>
        <v>9.75</v>
      </c>
      <c r="N40" s="177" t="s">
        <v>320</v>
      </c>
      <c r="O40" s="267" t="s">
        <v>227</v>
      </c>
      <c r="P40" s="53" t="s">
        <v>227</v>
      </c>
      <c r="Q40" s="116" t="s">
        <v>227</v>
      </c>
      <c r="R40" s="22"/>
      <c r="S40" s="22"/>
      <c r="T40" s="22"/>
      <c r="U40" s="22"/>
      <c r="V40" s="22"/>
      <c r="W40" s="17"/>
      <c r="X40" s="5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>
      <c r="A41" s="177" t="s">
        <v>178</v>
      </c>
      <c r="B41" s="18">
        <v>6</v>
      </c>
      <c r="C41" s="19">
        <v>6</v>
      </c>
      <c r="D41" s="116">
        <f t="shared" si="8"/>
        <v>6</v>
      </c>
      <c r="E41" s="177" t="s">
        <v>71</v>
      </c>
      <c r="F41" s="178">
        <f>7+3</f>
        <v>10</v>
      </c>
      <c r="G41" s="19">
        <f>7+3</f>
        <v>10</v>
      </c>
      <c r="H41" s="116">
        <f t="shared" si="10"/>
        <v>10</v>
      </c>
      <c r="I41" s="229"/>
      <c r="J41" s="177" t="s">
        <v>45</v>
      </c>
      <c r="K41" s="368">
        <v>6.5</v>
      </c>
      <c r="L41" s="442">
        <v>7</v>
      </c>
      <c r="M41" s="116">
        <f t="shared" si="7"/>
        <v>6.75</v>
      </c>
      <c r="N41" s="177" t="s">
        <v>105</v>
      </c>
      <c r="O41" s="267" t="s">
        <v>227</v>
      </c>
      <c r="P41" s="53" t="s">
        <v>227</v>
      </c>
      <c r="Q41" s="116" t="s">
        <v>227</v>
      </c>
      <c r="R41" s="22"/>
      <c r="S41" s="22"/>
      <c r="T41" s="22"/>
      <c r="U41" s="22"/>
      <c r="V41" s="22"/>
      <c r="W41" s="17"/>
      <c r="X41" s="5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2.75">
      <c r="A42" s="177" t="s">
        <v>378</v>
      </c>
      <c r="B42" s="18">
        <v>6.5</v>
      </c>
      <c r="C42" s="19">
        <v>6.5</v>
      </c>
      <c r="D42" s="116">
        <f t="shared" si="8"/>
        <v>6.5</v>
      </c>
      <c r="E42" s="177" t="s">
        <v>321</v>
      </c>
      <c r="F42" s="178">
        <f>7+2</f>
        <v>9</v>
      </c>
      <c r="G42" s="19">
        <f>7+2</f>
        <v>9</v>
      </c>
      <c r="H42" s="116">
        <f t="shared" si="10"/>
        <v>9</v>
      </c>
      <c r="I42" s="229"/>
      <c r="J42" s="177" t="s">
        <v>48</v>
      </c>
      <c r="K42" s="178" t="s">
        <v>227</v>
      </c>
      <c r="L42" s="19" t="s">
        <v>227</v>
      </c>
      <c r="M42" s="116" t="s">
        <v>227</v>
      </c>
      <c r="N42" s="177" t="s">
        <v>277</v>
      </c>
      <c r="O42" s="267">
        <f>6.5-0.5</f>
        <v>6</v>
      </c>
      <c r="P42" s="53">
        <f>6-0.5</f>
        <v>5.5</v>
      </c>
      <c r="Q42" s="116">
        <f t="shared" si="9"/>
        <v>5.75</v>
      </c>
      <c r="R42" s="22"/>
      <c r="S42" s="22"/>
      <c r="T42" s="22"/>
      <c r="U42" s="22"/>
      <c r="V42" s="22"/>
      <c r="W42" s="17"/>
      <c r="X42" s="54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3.5" thickBot="1">
      <c r="A43" s="179" t="s">
        <v>179</v>
      </c>
      <c r="B43" s="87">
        <f>8+3+3</f>
        <v>14</v>
      </c>
      <c r="C43" s="65">
        <f>8+3+3</f>
        <v>14</v>
      </c>
      <c r="D43" s="117">
        <f t="shared" si="8"/>
        <v>14</v>
      </c>
      <c r="E43" s="179" t="s">
        <v>64</v>
      </c>
      <c r="F43" s="180">
        <v>6.5</v>
      </c>
      <c r="G43" s="65">
        <v>5.5</v>
      </c>
      <c r="H43" s="117">
        <f>(G43+F43)/2</f>
        <v>6</v>
      </c>
      <c r="I43" s="229"/>
      <c r="J43" s="179" t="s">
        <v>46</v>
      </c>
      <c r="K43" s="180">
        <f>6.5-2+3</f>
        <v>7.5</v>
      </c>
      <c r="L43" s="365">
        <f>6.5-2+3</f>
        <v>7.5</v>
      </c>
      <c r="M43" s="117">
        <f t="shared" si="7"/>
        <v>7.5</v>
      </c>
      <c r="N43" s="179" t="s">
        <v>104</v>
      </c>
      <c r="O43" s="268">
        <v>6</v>
      </c>
      <c r="P43" s="96">
        <v>5</v>
      </c>
      <c r="Q43" s="117">
        <f>(P43+O43)/2</f>
        <v>5.5</v>
      </c>
      <c r="R43" s="22"/>
      <c r="S43" s="22"/>
      <c r="T43" s="22"/>
      <c r="U43" s="22"/>
      <c r="V43" s="22"/>
      <c r="W43" s="17"/>
      <c r="X43" s="5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3.5" thickBot="1">
      <c r="A44" s="181"/>
      <c r="B44" s="118"/>
      <c r="C44" s="118"/>
      <c r="D44" s="52"/>
      <c r="E44" s="46"/>
      <c r="F44" s="128"/>
      <c r="G44" s="128"/>
      <c r="H44" s="52"/>
      <c r="I44" s="229"/>
      <c r="J44" s="46"/>
      <c r="K44" s="128"/>
      <c r="L44" s="128"/>
      <c r="M44" s="52"/>
      <c r="N44" s="181"/>
      <c r="O44" s="269"/>
      <c r="P44" s="260"/>
      <c r="Q44" s="52"/>
      <c r="R44" s="22"/>
      <c r="S44" s="22"/>
      <c r="T44" s="22"/>
      <c r="U44" s="22"/>
      <c r="V44" s="22"/>
      <c r="W44" s="17"/>
      <c r="X44" s="54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>
      <c r="A45" s="182" t="s">
        <v>180</v>
      </c>
      <c r="B45" s="119">
        <f>6-1-1-1-1</f>
        <v>2</v>
      </c>
      <c r="C45" s="120">
        <f>5.5-1-1-1-1</f>
        <v>1.5</v>
      </c>
      <c r="D45" s="121">
        <f aca="true" t="shared" si="11" ref="D45:D52">(C45+B45)/2</f>
        <v>1.75</v>
      </c>
      <c r="E45" s="175" t="s">
        <v>66</v>
      </c>
      <c r="F45" s="176">
        <f>5.5-1</f>
        <v>4.5</v>
      </c>
      <c r="G45" s="114">
        <f>5.5-1</f>
        <v>4.5</v>
      </c>
      <c r="H45" s="115">
        <f aca="true" t="shared" si="12" ref="H45:H52">(G45+F45)/2</f>
        <v>4.5</v>
      </c>
      <c r="I45" s="229"/>
      <c r="J45" s="182" t="s">
        <v>36</v>
      </c>
      <c r="K45" s="183">
        <f>6-1-1-1</f>
        <v>3</v>
      </c>
      <c r="L45" s="120">
        <f>6-1-1-1</f>
        <v>3</v>
      </c>
      <c r="M45" s="121">
        <f aca="true" t="shared" si="13" ref="M45:M52">(L45+K45)/2</f>
        <v>3</v>
      </c>
      <c r="N45" s="182" t="s">
        <v>319</v>
      </c>
      <c r="O45" s="270">
        <f>6-1-1</f>
        <v>4</v>
      </c>
      <c r="P45" s="264">
        <f>6-1-1</f>
        <v>4</v>
      </c>
      <c r="Q45" s="121">
        <f aca="true" t="shared" si="14" ref="Q45:Q52">(P45+O45)/2</f>
        <v>4</v>
      </c>
      <c r="R45" s="22"/>
      <c r="S45" s="22"/>
      <c r="T45" s="22"/>
      <c r="U45" s="22"/>
      <c r="V45" s="22"/>
      <c r="W45" s="17"/>
      <c r="X45" s="54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2.75">
      <c r="A46" s="184" t="s">
        <v>353</v>
      </c>
      <c r="B46" s="51" t="s">
        <v>226</v>
      </c>
      <c r="C46" s="52" t="s">
        <v>226</v>
      </c>
      <c r="D46" s="122" t="s">
        <v>226</v>
      </c>
      <c r="E46" s="461" t="s">
        <v>58</v>
      </c>
      <c r="F46" s="460">
        <v>4</v>
      </c>
      <c r="G46" s="459">
        <v>4</v>
      </c>
      <c r="H46" s="458">
        <f t="shared" si="12"/>
        <v>4</v>
      </c>
      <c r="I46" s="229"/>
      <c r="J46" s="184" t="s">
        <v>49</v>
      </c>
      <c r="K46" s="185" t="s">
        <v>226</v>
      </c>
      <c r="L46" s="52" t="s">
        <v>226</v>
      </c>
      <c r="M46" s="122" t="s">
        <v>226</v>
      </c>
      <c r="N46" s="177" t="s">
        <v>102</v>
      </c>
      <c r="O46" s="267">
        <f>4.5-0.5</f>
        <v>4</v>
      </c>
      <c r="P46" s="53">
        <f>5-0.5</f>
        <v>4.5</v>
      </c>
      <c r="Q46" s="116">
        <f t="shared" si="14"/>
        <v>4.25</v>
      </c>
      <c r="R46" s="22"/>
      <c r="S46" s="22"/>
      <c r="T46" s="22"/>
      <c r="U46" s="22"/>
      <c r="V46" s="22"/>
      <c r="W46" s="17"/>
      <c r="X46" s="5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>
      <c r="A47" s="184" t="s">
        <v>379</v>
      </c>
      <c r="B47" s="51">
        <v>6</v>
      </c>
      <c r="C47" s="52">
        <v>5</v>
      </c>
      <c r="D47" s="122">
        <f t="shared" si="11"/>
        <v>5.5</v>
      </c>
      <c r="E47" s="177" t="s">
        <v>57</v>
      </c>
      <c r="F47" s="178">
        <v>6.5</v>
      </c>
      <c r="G47" s="19">
        <v>6.5</v>
      </c>
      <c r="H47" s="116">
        <f t="shared" si="12"/>
        <v>6.5</v>
      </c>
      <c r="I47" s="229"/>
      <c r="J47" s="184" t="s">
        <v>318</v>
      </c>
      <c r="K47" s="185" t="s">
        <v>228</v>
      </c>
      <c r="L47" s="52" t="s">
        <v>228</v>
      </c>
      <c r="M47" s="122" t="s">
        <v>228</v>
      </c>
      <c r="N47" s="184" t="s">
        <v>276</v>
      </c>
      <c r="O47" s="271">
        <v>6</v>
      </c>
      <c r="P47" s="59">
        <v>5</v>
      </c>
      <c r="Q47" s="122">
        <f t="shared" si="14"/>
        <v>5.5</v>
      </c>
      <c r="R47" s="22"/>
      <c r="S47" s="22"/>
      <c r="T47" s="22"/>
      <c r="U47" s="22"/>
      <c r="V47" s="22"/>
      <c r="W47" s="40"/>
      <c r="X47" s="54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>
      <c r="A48" s="184" t="s">
        <v>176</v>
      </c>
      <c r="B48" s="51" t="s">
        <v>228</v>
      </c>
      <c r="C48" s="52" t="s">
        <v>228</v>
      </c>
      <c r="D48" s="122" t="s">
        <v>228</v>
      </c>
      <c r="E48" s="184" t="s">
        <v>258</v>
      </c>
      <c r="F48" s="185">
        <v>5.5</v>
      </c>
      <c r="G48" s="52">
        <v>6</v>
      </c>
      <c r="H48" s="122">
        <f t="shared" si="12"/>
        <v>5.75</v>
      </c>
      <c r="I48" s="229"/>
      <c r="J48" s="177" t="s">
        <v>42</v>
      </c>
      <c r="K48" s="178">
        <f>6-0.5</f>
        <v>5.5</v>
      </c>
      <c r="L48" s="19">
        <f>6-0.5</f>
        <v>5.5</v>
      </c>
      <c r="M48" s="116">
        <f t="shared" si="13"/>
        <v>5.5</v>
      </c>
      <c r="N48" s="177" t="s">
        <v>275</v>
      </c>
      <c r="O48" s="267">
        <v>5.5</v>
      </c>
      <c r="P48" s="53">
        <v>5.5</v>
      </c>
      <c r="Q48" s="116">
        <f t="shared" si="14"/>
        <v>5.5</v>
      </c>
      <c r="R48" s="22"/>
      <c r="S48" s="22"/>
      <c r="T48" s="22"/>
      <c r="U48" s="22"/>
      <c r="V48" s="22"/>
      <c r="W48" s="17"/>
      <c r="X48" s="54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2.75">
      <c r="A49" s="184" t="s">
        <v>354</v>
      </c>
      <c r="B49" s="51">
        <v>6</v>
      </c>
      <c r="C49" s="52">
        <v>6</v>
      </c>
      <c r="D49" s="122">
        <f t="shared" si="11"/>
        <v>6</v>
      </c>
      <c r="E49" s="184" t="s">
        <v>72</v>
      </c>
      <c r="F49" s="185">
        <f>6.5-0.5</f>
        <v>6</v>
      </c>
      <c r="G49" s="52">
        <f>6.5-0.5</f>
        <v>6</v>
      </c>
      <c r="H49" s="122">
        <f t="shared" si="12"/>
        <v>6</v>
      </c>
      <c r="I49" s="229"/>
      <c r="J49" s="177" t="s">
        <v>370</v>
      </c>
      <c r="K49" s="178">
        <f>6-0.5</f>
        <v>5.5</v>
      </c>
      <c r="L49" s="19">
        <f>6-0.5</f>
        <v>5.5</v>
      </c>
      <c r="M49" s="116">
        <f t="shared" si="13"/>
        <v>5.5</v>
      </c>
      <c r="N49" s="184" t="s">
        <v>376</v>
      </c>
      <c r="O49" s="51" t="s">
        <v>226</v>
      </c>
      <c r="P49" s="59" t="s">
        <v>226</v>
      </c>
      <c r="Q49" s="122" t="s">
        <v>226</v>
      </c>
      <c r="R49" s="22"/>
      <c r="S49" s="22"/>
      <c r="T49" s="22"/>
      <c r="U49" s="22"/>
      <c r="V49" s="22"/>
      <c r="W49" s="17"/>
      <c r="X49" s="54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2.75">
      <c r="A50" s="184" t="s">
        <v>173</v>
      </c>
      <c r="B50" s="51">
        <v>5.5</v>
      </c>
      <c r="C50" s="52">
        <v>5</v>
      </c>
      <c r="D50" s="122">
        <f t="shared" si="11"/>
        <v>5.25</v>
      </c>
      <c r="E50" s="184" t="s">
        <v>361</v>
      </c>
      <c r="F50" s="185">
        <f>6.5+3</f>
        <v>9.5</v>
      </c>
      <c r="G50" s="52">
        <f>6+3</f>
        <v>9</v>
      </c>
      <c r="H50" s="122">
        <f t="shared" si="12"/>
        <v>9.25</v>
      </c>
      <c r="I50" s="229"/>
      <c r="J50" s="184" t="s">
        <v>52</v>
      </c>
      <c r="K50" s="185" t="s">
        <v>226</v>
      </c>
      <c r="L50" s="52" t="s">
        <v>226</v>
      </c>
      <c r="M50" s="122" t="s">
        <v>226</v>
      </c>
      <c r="N50" s="184" t="s">
        <v>93</v>
      </c>
      <c r="O50" s="51" t="s">
        <v>228</v>
      </c>
      <c r="P50" s="59" t="s">
        <v>228</v>
      </c>
      <c r="Q50" s="122" t="s">
        <v>228</v>
      </c>
      <c r="R50" s="22"/>
      <c r="S50" s="22"/>
      <c r="T50" s="22"/>
      <c r="U50" s="22"/>
      <c r="V50" s="22"/>
      <c r="W50" s="17"/>
      <c r="X50" s="54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3.5" thickBot="1">
      <c r="A51" s="186" t="s">
        <v>185</v>
      </c>
      <c r="B51" s="123">
        <v>5.5</v>
      </c>
      <c r="C51" s="124">
        <v>5.5</v>
      </c>
      <c r="D51" s="122">
        <f t="shared" si="11"/>
        <v>5.5</v>
      </c>
      <c r="E51" s="186" t="s">
        <v>63</v>
      </c>
      <c r="F51" s="187">
        <v>5</v>
      </c>
      <c r="G51" s="124">
        <v>6</v>
      </c>
      <c r="H51" s="122">
        <f t="shared" si="12"/>
        <v>5.5</v>
      </c>
      <c r="I51" s="229"/>
      <c r="J51" s="186" t="s">
        <v>371</v>
      </c>
      <c r="K51" s="187">
        <v>6.5</v>
      </c>
      <c r="L51" s="124">
        <v>7</v>
      </c>
      <c r="M51" s="122">
        <f t="shared" si="13"/>
        <v>6.75</v>
      </c>
      <c r="N51" s="186" t="s">
        <v>377</v>
      </c>
      <c r="O51" s="123" t="s">
        <v>226</v>
      </c>
      <c r="P51" s="265" t="s">
        <v>226</v>
      </c>
      <c r="Q51" s="122" t="s">
        <v>226</v>
      </c>
      <c r="R51" s="22"/>
      <c r="S51" s="22"/>
      <c r="T51" s="22"/>
      <c r="U51" s="22"/>
      <c r="V51" s="22"/>
      <c r="W51" s="17"/>
      <c r="X51" s="54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3.5" thickBot="1">
      <c r="A52" s="179" t="s">
        <v>283</v>
      </c>
      <c r="B52" s="87">
        <v>0</v>
      </c>
      <c r="C52" s="65">
        <v>0.5</v>
      </c>
      <c r="D52" s="277">
        <f t="shared" si="11"/>
        <v>0.25</v>
      </c>
      <c r="E52" s="179" t="s">
        <v>73</v>
      </c>
      <c r="F52" s="180">
        <v>1</v>
      </c>
      <c r="G52" s="65">
        <v>1.5</v>
      </c>
      <c r="H52" s="125">
        <f t="shared" si="12"/>
        <v>1.25</v>
      </c>
      <c r="I52" s="229"/>
      <c r="J52" s="179" t="s">
        <v>54</v>
      </c>
      <c r="K52" s="180">
        <v>0</v>
      </c>
      <c r="L52" s="65">
        <v>-0.5</v>
      </c>
      <c r="M52" s="125">
        <f t="shared" si="13"/>
        <v>-0.25</v>
      </c>
      <c r="N52" s="179" t="s">
        <v>110</v>
      </c>
      <c r="O52" s="274">
        <v>0</v>
      </c>
      <c r="P52" s="96">
        <v>0.5</v>
      </c>
      <c r="Q52" s="277">
        <f t="shared" si="14"/>
        <v>0.25</v>
      </c>
      <c r="R52" s="22"/>
      <c r="S52" s="22"/>
      <c r="T52" s="22"/>
      <c r="U52" s="22"/>
      <c r="V52" s="22"/>
      <c r="W52" s="17"/>
      <c r="X52" s="40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>
      <c r="A53" s="46"/>
      <c r="B53" s="128"/>
      <c r="C53" s="128"/>
      <c r="D53" s="131"/>
      <c r="E53" s="46"/>
      <c r="F53" s="128"/>
      <c r="G53" s="128"/>
      <c r="H53" s="131"/>
      <c r="I53" s="229"/>
      <c r="J53" s="46"/>
      <c r="K53" s="128"/>
      <c r="L53" s="128"/>
      <c r="M53" s="131"/>
      <c r="N53" s="359"/>
      <c r="O53" s="16"/>
      <c r="P53" s="58"/>
      <c r="Q53" s="275"/>
      <c r="R53" s="22"/>
      <c r="S53" s="22"/>
      <c r="T53" s="22"/>
      <c r="U53" s="22"/>
      <c r="V53" s="22"/>
      <c r="W53" s="17"/>
      <c r="X53" s="4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>
      <c r="A54" s="29"/>
      <c r="B54" s="363">
        <f>D32+B33+B34+B35+B36+B37+B38+B39+B40+B41+B42+B43+B52</f>
        <v>76</v>
      </c>
      <c r="C54" s="339">
        <f>D32+C33+C34+C35+C36+C37+C38+C39+C40+C41+C42+C43+C52</f>
        <v>76.5</v>
      </c>
      <c r="D54" s="375">
        <f>D32+D33+D34+D35+D36+D37+D38+D39+D40+D41+D42+D43+D52</f>
        <v>76.25</v>
      </c>
      <c r="E54" s="29"/>
      <c r="F54" s="315">
        <f>H32+F45+F46+F47+F36+F37+F38+F39+F40+F41+F42+F43+F52</f>
        <v>78.5</v>
      </c>
      <c r="G54" s="315">
        <f>H32+G45+G46+G47+G36+G37+G38+G39+G40+G41+G42+G43+G52</f>
        <v>78.5</v>
      </c>
      <c r="H54" s="316">
        <f>H32+H45+H46+H47+H36+H37+H38+H39+H40+H41+H42+H43+H52</f>
        <v>78.5</v>
      </c>
      <c r="I54" s="229"/>
      <c r="J54" s="29"/>
      <c r="K54" s="372">
        <f>M32+K33+K34+K35+K36+K48+K38+K39+K40+K41+K49+K43+K52</f>
        <v>68.5</v>
      </c>
      <c r="L54" s="372">
        <f>M32+L33+L34+L35+L36+L48+L38+L39+L40+L41+L49+L43+L52</f>
        <v>67.5</v>
      </c>
      <c r="M54" s="319">
        <f>M32+M33+M34+M35+M36+M48+M38+M39+M40+M41+M49+M43+M52</f>
        <v>68</v>
      </c>
      <c r="N54" s="29"/>
      <c r="O54" s="290">
        <f>Q32+O33+O34+O35+O36+O37+O38+O39+O48+O46+O42+O43+O52</f>
        <v>64.5</v>
      </c>
      <c r="P54" s="414">
        <f>Q32+P33+P34+P35+P36+P37+P38+P39+P48+P46+P42+P43+P52</f>
        <v>64.5</v>
      </c>
      <c r="Q54" s="376">
        <f>Q32+Q33+Q34+Q35+Q36+Q37+Q38+Q39+Q48+Q46+Q42+Q43+Q52</f>
        <v>64.5</v>
      </c>
      <c r="R54" s="22"/>
      <c r="S54" s="22"/>
      <c r="T54" s="22"/>
      <c r="U54" s="22"/>
      <c r="V54" s="22"/>
      <c r="W54" s="17"/>
      <c r="X54" s="86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3.5" thickBot="1">
      <c r="A55" s="188"/>
      <c r="B55" s="126"/>
      <c r="C55" s="126"/>
      <c r="D55" s="76"/>
      <c r="E55" s="188"/>
      <c r="F55" s="126"/>
      <c r="G55" s="126"/>
      <c r="H55" s="76"/>
      <c r="I55" s="229"/>
      <c r="J55" s="188"/>
      <c r="K55" s="126"/>
      <c r="L55" s="126"/>
      <c r="M55" s="76"/>
      <c r="N55" s="29"/>
      <c r="O55" s="28"/>
      <c r="P55" s="140"/>
      <c r="Q55" s="138"/>
      <c r="R55" s="22"/>
      <c r="S55" s="22"/>
      <c r="T55" s="22"/>
      <c r="U55" s="22"/>
      <c r="V55" s="22"/>
      <c r="W55" s="17"/>
      <c r="X55" s="4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8.75" thickBot="1">
      <c r="A56" s="294"/>
      <c r="B56" s="295"/>
      <c r="C56" s="295"/>
      <c r="D56" s="172">
        <v>3</v>
      </c>
      <c r="E56" s="300"/>
      <c r="F56" s="301"/>
      <c r="G56" s="301"/>
      <c r="H56" s="215">
        <v>3</v>
      </c>
      <c r="I56" s="312"/>
      <c r="J56" s="296"/>
      <c r="K56" s="297"/>
      <c r="L56" s="297"/>
      <c r="M56" s="189">
        <v>1</v>
      </c>
      <c r="N56" s="360"/>
      <c r="O56" s="169"/>
      <c r="P56" s="310"/>
      <c r="Q56" s="311">
        <v>0</v>
      </c>
      <c r="R56" s="22"/>
      <c r="S56" s="22"/>
      <c r="T56" s="22"/>
      <c r="U56" s="22"/>
      <c r="V56" s="22"/>
      <c r="W56" s="17"/>
      <c r="X56" s="4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6" customHeight="1" thickBot="1">
      <c r="A57" s="22"/>
      <c r="B57" s="22"/>
      <c r="C57" s="22"/>
      <c r="D57" s="22"/>
      <c r="E57" s="233"/>
      <c r="F57" s="234"/>
      <c r="G57" s="234"/>
      <c r="H57" s="234"/>
      <c r="I57" s="229"/>
      <c r="J57" s="234"/>
      <c r="K57" s="234"/>
      <c r="L57" s="234"/>
      <c r="M57" s="23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thickBot="1">
      <c r="A58" s="22"/>
      <c r="B58" s="22"/>
      <c r="C58" s="22"/>
      <c r="D58" s="22"/>
      <c r="E58" s="932" t="s">
        <v>612</v>
      </c>
      <c r="F58" s="933"/>
      <c r="G58" s="933"/>
      <c r="H58" s="933"/>
      <c r="I58" s="933"/>
      <c r="J58" s="933"/>
      <c r="K58" s="933"/>
      <c r="L58" s="933"/>
      <c r="M58" s="93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3.5" thickBot="1">
      <c r="A59" s="22"/>
      <c r="B59" s="22"/>
      <c r="C59" s="22"/>
      <c r="D59" s="22"/>
      <c r="E59" s="900" t="s">
        <v>364</v>
      </c>
      <c r="F59" s="895"/>
      <c r="G59" s="895"/>
      <c r="H59" s="980"/>
      <c r="I59" s="216"/>
      <c r="J59" s="948" t="s">
        <v>374</v>
      </c>
      <c r="K59" s="982"/>
      <c r="L59" s="982"/>
      <c r="M59" s="949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3.5" thickBot="1">
      <c r="A60" s="22"/>
      <c r="B60" s="22"/>
      <c r="C60" s="22"/>
      <c r="D60" s="22"/>
      <c r="E60" s="111" t="s">
        <v>3</v>
      </c>
      <c r="F60" s="111" t="s">
        <v>20</v>
      </c>
      <c r="G60" s="111" t="s">
        <v>21</v>
      </c>
      <c r="H60" s="112">
        <v>2</v>
      </c>
      <c r="I60" s="4"/>
      <c r="J60" s="148" t="s">
        <v>3</v>
      </c>
      <c r="K60" s="148" t="s">
        <v>20</v>
      </c>
      <c r="L60" s="148" t="s">
        <v>21</v>
      </c>
      <c r="M60" s="149"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>
      <c r="A61" s="22"/>
      <c r="B61" s="22"/>
      <c r="C61" s="22"/>
      <c r="D61" s="22"/>
      <c r="E61" s="175" t="s">
        <v>123</v>
      </c>
      <c r="F61" s="113">
        <f>6+1</f>
        <v>7</v>
      </c>
      <c r="G61" s="114">
        <f>6.5+1</f>
        <v>7.5</v>
      </c>
      <c r="H61" s="115">
        <f>(G61+F61)/2</f>
        <v>7.25</v>
      </c>
      <c r="I61" s="4"/>
      <c r="J61" s="150" t="s">
        <v>175</v>
      </c>
      <c r="K61" s="151">
        <f>6-1</f>
        <v>5</v>
      </c>
      <c r="L61" s="152">
        <f>6-1</f>
        <v>5</v>
      </c>
      <c r="M61" s="115">
        <f>(L61+K61)/2</f>
        <v>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>
      <c r="A62" s="22"/>
      <c r="B62" s="22"/>
      <c r="C62" s="22"/>
      <c r="D62" s="22"/>
      <c r="E62" s="177" t="s">
        <v>327</v>
      </c>
      <c r="F62" s="18">
        <f>6-0.5</f>
        <v>5.5</v>
      </c>
      <c r="G62" s="19">
        <f>6-0.5</f>
        <v>5.5</v>
      </c>
      <c r="H62" s="116">
        <f aca="true" t="shared" si="15" ref="H62:H70">(G62+F62)/2</f>
        <v>5.5</v>
      </c>
      <c r="I62" s="4"/>
      <c r="J62" s="153" t="s">
        <v>224</v>
      </c>
      <c r="K62" s="49">
        <v>6</v>
      </c>
      <c r="L62" s="53">
        <v>6.5</v>
      </c>
      <c r="M62" s="116">
        <f>(L62+K62)/2</f>
        <v>6.25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>
      <c r="A63" s="22"/>
      <c r="B63" s="22"/>
      <c r="C63" s="22"/>
      <c r="D63" s="22"/>
      <c r="E63" s="177" t="s">
        <v>328</v>
      </c>
      <c r="F63" s="18">
        <v>6.5</v>
      </c>
      <c r="G63" s="19">
        <v>6</v>
      </c>
      <c r="H63" s="116">
        <f t="shared" si="15"/>
        <v>6.25</v>
      </c>
      <c r="I63" s="4"/>
      <c r="J63" s="153" t="s">
        <v>210</v>
      </c>
      <c r="K63" s="49">
        <v>6</v>
      </c>
      <c r="L63" s="53">
        <v>6</v>
      </c>
      <c r="M63" s="116">
        <f aca="true" t="shared" si="16" ref="M63:M71">(L63+K63)/2</f>
        <v>6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>
      <c r="A64" s="22"/>
      <c r="B64" s="22"/>
      <c r="C64" s="22"/>
      <c r="D64" s="22"/>
      <c r="E64" s="177" t="s">
        <v>128</v>
      </c>
      <c r="F64" s="18">
        <f>6-0.5</f>
        <v>5.5</v>
      </c>
      <c r="G64" s="19">
        <f>6-0.5</f>
        <v>5.5</v>
      </c>
      <c r="H64" s="116">
        <f t="shared" si="15"/>
        <v>5.5</v>
      </c>
      <c r="I64" s="4"/>
      <c r="J64" s="153" t="s">
        <v>288</v>
      </c>
      <c r="K64" s="49">
        <f>6.5-0.5</f>
        <v>6</v>
      </c>
      <c r="L64" s="53">
        <f>6-0.5</f>
        <v>5.5</v>
      </c>
      <c r="M64" s="116">
        <f t="shared" si="16"/>
        <v>5.75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>
      <c r="A65" s="22"/>
      <c r="B65" s="22"/>
      <c r="C65" s="22"/>
      <c r="D65" s="22"/>
      <c r="E65" s="177" t="s">
        <v>125</v>
      </c>
      <c r="F65" s="18">
        <v>7</v>
      </c>
      <c r="G65" s="19">
        <v>6.5</v>
      </c>
      <c r="H65" s="116">
        <f t="shared" si="15"/>
        <v>6.75</v>
      </c>
      <c r="I65" s="4"/>
      <c r="J65" s="153" t="s">
        <v>212</v>
      </c>
      <c r="K65" s="49">
        <v>6.5</v>
      </c>
      <c r="L65" s="53">
        <v>6.5</v>
      </c>
      <c r="M65" s="116">
        <f t="shared" si="16"/>
        <v>6.5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>
      <c r="A66" s="22"/>
      <c r="B66" s="22"/>
      <c r="C66" s="22"/>
      <c r="D66" s="22"/>
      <c r="E66" s="177" t="s">
        <v>117</v>
      </c>
      <c r="F66" s="18" t="s">
        <v>227</v>
      </c>
      <c r="G66" s="19" t="s">
        <v>227</v>
      </c>
      <c r="H66" s="116" t="s">
        <v>227</v>
      </c>
      <c r="I66" s="4"/>
      <c r="J66" s="153" t="s">
        <v>213</v>
      </c>
      <c r="K66" s="49">
        <v>6.5</v>
      </c>
      <c r="L66" s="53">
        <v>6.5</v>
      </c>
      <c r="M66" s="116">
        <f t="shared" si="16"/>
        <v>6.5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>
      <c r="A67" s="22"/>
      <c r="B67" s="22"/>
      <c r="C67" s="22"/>
      <c r="D67" s="22"/>
      <c r="E67" s="177" t="s">
        <v>118</v>
      </c>
      <c r="F67" s="18">
        <v>6.5</v>
      </c>
      <c r="G67" s="19">
        <v>6.5</v>
      </c>
      <c r="H67" s="116">
        <f t="shared" si="15"/>
        <v>6.5</v>
      </c>
      <c r="I67" s="4"/>
      <c r="J67" s="153" t="s">
        <v>335</v>
      </c>
      <c r="K67" s="49">
        <f>8+3</f>
        <v>11</v>
      </c>
      <c r="L67" s="53">
        <f>7+3</f>
        <v>10</v>
      </c>
      <c r="M67" s="116">
        <f t="shared" si="16"/>
        <v>10.5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>
      <c r="A68" s="22"/>
      <c r="B68" s="22"/>
      <c r="C68" s="22"/>
      <c r="D68" s="22"/>
      <c r="E68" s="177" t="s">
        <v>329</v>
      </c>
      <c r="F68" s="18">
        <v>5.5</v>
      </c>
      <c r="G68" s="19">
        <v>5.5</v>
      </c>
      <c r="H68" s="116">
        <f t="shared" si="15"/>
        <v>5.5</v>
      </c>
      <c r="I68" s="4"/>
      <c r="J68" s="153" t="s">
        <v>215</v>
      </c>
      <c r="K68" s="49">
        <v>6</v>
      </c>
      <c r="L68" s="53">
        <v>5.5</v>
      </c>
      <c r="M68" s="116">
        <f t="shared" si="16"/>
        <v>5.75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>
      <c r="A69" s="22"/>
      <c r="B69" s="22"/>
      <c r="C69" s="22"/>
      <c r="D69" s="22"/>
      <c r="E69" s="177" t="s">
        <v>120</v>
      </c>
      <c r="F69" s="18">
        <v>5</v>
      </c>
      <c r="G69" s="19">
        <v>5</v>
      </c>
      <c r="H69" s="116">
        <f t="shared" si="15"/>
        <v>5</v>
      </c>
      <c r="I69" s="4"/>
      <c r="J69" s="153" t="s">
        <v>214</v>
      </c>
      <c r="K69" s="49">
        <v>7</v>
      </c>
      <c r="L69" s="53">
        <v>6.5</v>
      </c>
      <c r="M69" s="116">
        <f t="shared" si="16"/>
        <v>6.75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>
      <c r="A70" s="22"/>
      <c r="B70" s="22"/>
      <c r="C70" s="22"/>
      <c r="D70" s="22"/>
      <c r="E70" s="177" t="s">
        <v>122</v>
      </c>
      <c r="F70" s="18">
        <v>6</v>
      </c>
      <c r="G70" s="19">
        <v>6</v>
      </c>
      <c r="H70" s="116">
        <f t="shared" si="15"/>
        <v>6</v>
      </c>
      <c r="I70" s="4"/>
      <c r="J70" s="153" t="s">
        <v>216</v>
      </c>
      <c r="K70" s="49">
        <f>6.5+3</f>
        <v>9.5</v>
      </c>
      <c r="L70" s="53">
        <f>5.5+3</f>
        <v>8.5</v>
      </c>
      <c r="M70" s="116">
        <f t="shared" si="16"/>
        <v>9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3.5" thickBot="1">
      <c r="A71" s="22"/>
      <c r="B71" s="22"/>
      <c r="C71" s="22"/>
      <c r="D71" s="22"/>
      <c r="E71" s="179" t="s">
        <v>207</v>
      </c>
      <c r="F71" s="87">
        <f>7.5+3+3-0.5</f>
        <v>13</v>
      </c>
      <c r="G71" s="65">
        <f>8+3+3-0.5</f>
        <v>13.5</v>
      </c>
      <c r="H71" s="463">
        <f>(G71+F71)/2</f>
        <v>13.25</v>
      </c>
      <c r="I71" s="4"/>
      <c r="J71" s="154" t="s">
        <v>218</v>
      </c>
      <c r="K71" s="155">
        <v>6</v>
      </c>
      <c r="L71" s="96">
        <v>5.5</v>
      </c>
      <c r="M71" s="117">
        <f t="shared" si="16"/>
        <v>5.75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3.5" thickBot="1">
      <c r="A72" s="22"/>
      <c r="B72" s="22"/>
      <c r="C72" s="22"/>
      <c r="D72" s="22"/>
      <c r="E72" s="181"/>
      <c r="F72" s="118"/>
      <c r="G72" s="118"/>
      <c r="H72" s="52"/>
      <c r="I72" s="4"/>
      <c r="J72" s="30"/>
      <c r="K72" s="4"/>
      <c r="L72" s="4"/>
      <c r="M72" s="5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>
      <c r="A73" s="22"/>
      <c r="B73" s="22"/>
      <c r="C73" s="22"/>
      <c r="D73" s="22"/>
      <c r="E73" s="182" t="s">
        <v>358</v>
      </c>
      <c r="F73" s="119" t="s">
        <v>226</v>
      </c>
      <c r="G73" s="120" t="s">
        <v>226</v>
      </c>
      <c r="H73" s="121" t="s">
        <v>226</v>
      </c>
      <c r="I73" s="4"/>
      <c r="J73" s="156" t="s">
        <v>289</v>
      </c>
      <c r="K73" s="157" t="s">
        <v>226</v>
      </c>
      <c r="L73" s="158" t="s">
        <v>226</v>
      </c>
      <c r="M73" s="121" t="s">
        <v>226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>
      <c r="A74" s="22"/>
      <c r="B74" s="22"/>
      <c r="C74" s="22"/>
      <c r="D74" s="22"/>
      <c r="E74" s="184" t="s">
        <v>124</v>
      </c>
      <c r="F74" s="51">
        <v>5.5</v>
      </c>
      <c r="G74" s="52">
        <v>5</v>
      </c>
      <c r="H74" s="122">
        <f aca="true" t="shared" si="17" ref="H74:H80">(G74+F74)/2</f>
        <v>5.25</v>
      </c>
      <c r="I74" s="4"/>
      <c r="J74" s="248" t="s">
        <v>93</v>
      </c>
      <c r="K74" s="57">
        <v>6</v>
      </c>
      <c r="L74" s="24">
        <v>5</v>
      </c>
      <c r="M74" s="122">
        <f aca="true" t="shared" si="18" ref="M74:M80">(L74+K74)/2</f>
        <v>5.5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>
      <c r="A75" s="22"/>
      <c r="B75" s="22"/>
      <c r="C75" s="22"/>
      <c r="D75" s="22"/>
      <c r="E75" s="184" t="s">
        <v>372</v>
      </c>
      <c r="F75" s="51" t="s">
        <v>228</v>
      </c>
      <c r="G75" s="52" t="s">
        <v>228</v>
      </c>
      <c r="H75" s="122" t="s">
        <v>228</v>
      </c>
      <c r="I75" s="4"/>
      <c r="J75" s="248" t="s">
        <v>221</v>
      </c>
      <c r="K75" s="3">
        <v>6.5</v>
      </c>
      <c r="L75" s="48">
        <v>6.5</v>
      </c>
      <c r="M75" s="122">
        <f t="shared" si="18"/>
        <v>6.5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>
      <c r="A76" s="22"/>
      <c r="B76" s="22"/>
      <c r="C76" s="22"/>
      <c r="D76" s="22"/>
      <c r="E76" s="184" t="s">
        <v>126</v>
      </c>
      <c r="F76" s="51" t="s">
        <v>228</v>
      </c>
      <c r="G76" s="52" t="s">
        <v>228</v>
      </c>
      <c r="H76" s="122" t="s">
        <v>228</v>
      </c>
      <c r="I76" s="4"/>
      <c r="J76" s="248" t="s">
        <v>222</v>
      </c>
      <c r="K76" s="57">
        <v>6.5</v>
      </c>
      <c r="L76" s="24">
        <v>5.5</v>
      </c>
      <c r="M76" s="122">
        <f t="shared" si="18"/>
        <v>6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>
      <c r="A77" s="4"/>
      <c r="B77" s="4"/>
      <c r="C77" s="4"/>
      <c r="D77" s="4"/>
      <c r="E77" s="177" t="s">
        <v>113</v>
      </c>
      <c r="F77" s="18">
        <v>6.5</v>
      </c>
      <c r="G77" s="19">
        <v>6.5</v>
      </c>
      <c r="H77" s="116">
        <f t="shared" si="17"/>
        <v>6.5</v>
      </c>
      <c r="I77" s="4"/>
      <c r="J77" s="248" t="s">
        <v>291</v>
      </c>
      <c r="K77" s="57">
        <v>5</v>
      </c>
      <c r="L77" s="24">
        <v>5</v>
      </c>
      <c r="M77" s="122">
        <f t="shared" si="18"/>
        <v>5</v>
      </c>
      <c r="N77" s="4"/>
      <c r="O77" s="22"/>
      <c r="P77" s="22"/>
      <c r="Q77" s="22"/>
      <c r="R77" s="22"/>
      <c r="S77" s="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>
      <c r="A78" s="4"/>
      <c r="B78" s="4"/>
      <c r="C78" s="4"/>
      <c r="D78" s="4"/>
      <c r="E78" s="184" t="s">
        <v>114</v>
      </c>
      <c r="F78" s="51">
        <f>5-0.5</f>
        <v>4.5</v>
      </c>
      <c r="G78" s="52">
        <f>5-0.5</f>
        <v>4.5</v>
      </c>
      <c r="H78" s="122">
        <f t="shared" si="17"/>
        <v>4.5</v>
      </c>
      <c r="I78" s="4"/>
      <c r="J78" s="248" t="s">
        <v>290</v>
      </c>
      <c r="K78" s="57">
        <v>5.5</v>
      </c>
      <c r="L78" s="24">
        <v>5</v>
      </c>
      <c r="M78" s="122">
        <f t="shared" si="18"/>
        <v>5.25</v>
      </c>
      <c r="N78" s="4"/>
      <c r="O78" s="22"/>
      <c r="P78" s="22"/>
      <c r="Q78" s="22"/>
      <c r="R78" s="22"/>
      <c r="S78" s="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 thickBot="1">
      <c r="A79" s="209"/>
      <c r="B79" s="209"/>
      <c r="C79" s="209"/>
      <c r="D79" s="209"/>
      <c r="E79" s="186" t="s">
        <v>264</v>
      </c>
      <c r="F79" s="123">
        <v>6</v>
      </c>
      <c r="G79" s="124">
        <v>6</v>
      </c>
      <c r="H79" s="364">
        <f t="shared" si="17"/>
        <v>6</v>
      </c>
      <c r="I79" s="209"/>
      <c r="J79" s="159" t="s">
        <v>336</v>
      </c>
      <c r="K79" s="3" t="s">
        <v>226</v>
      </c>
      <c r="L79" s="48" t="s">
        <v>226</v>
      </c>
      <c r="M79" s="364" t="s">
        <v>226</v>
      </c>
      <c r="N79" s="209"/>
      <c r="O79" s="22"/>
      <c r="P79" s="22"/>
      <c r="Q79" s="22"/>
      <c r="R79" s="22"/>
      <c r="S79" s="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3.5" thickBot="1">
      <c r="A80" s="969"/>
      <c r="B80" s="969"/>
      <c r="C80" s="969"/>
      <c r="D80" s="969"/>
      <c r="E80" s="179" t="s">
        <v>129</v>
      </c>
      <c r="F80" s="87">
        <v>0</v>
      </c>
      <c r="G80" s="65">
        <v>-0.5</v>
      </c>
      <c r="H80" s="277">
        <f t="shared" si="17"/>
        <v>-0.25</v>
      </c>
      <c r="I80" s="108"/>
      <c r="J80" s="160" t="s">
        <v>373</v>
      </c>
      <c r="K80" s="161">
        <v>0</v>
      </c>
      <c r="L80" s="162">
        <v>-0.5</v>
      </c>
      <c r="M80" s="277">
        <f t="shared" si="18"/>
        <v>-0.25</v>
      </c>
      <c r="N80" s="108"/>
      <c r="O80" s="22"/>
      <c r="P80" s="22"/>
      <c r="Q80" s="22"/>
      <c r="R80" s="22"/>
      <c r="S80" s="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>
      <c r="A81" s="109"/>
      <c r="B81" s="109"/>
      <c r="C81" s="109"/>
      <c r="D81" s="107"/>
      <c r="E81" s="60"/>
      <c r="F81" s="56"/>
      <c r="G81" s="56"/>
      <c r="H81" s="131"/>
      <c r="I81" s="108"/>
      <c r="J81" s="46"/>
      <c r="K81" s="128"/>
      <c r="L81" s="128"/>
      <c r="M81" s="276"/>
      <c r="N81" s="110"/>
      <c r="O81" s="22"/>
      <c r="P81" s="22"/>
      <c r="Q81" s="22"/>
      <c r="R81" s="22"/>
      <c r="S81" s="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>
      <c r="A82" s="14"/>
      <c r="B82" s="14"/>
      <c r="C82" s="14"/>
      <c r="D82" s="25"/>
      <c r="E82" s="29"/>
      <c r="F82" s="282">
        <f>H60+F61+F62+F63+F64+F65+F77+F67+F68+F69+F70+F71+F80</f>
        <v>76</v>
      </c>
      <c r="G82" s="371">
        <f>H60+G61+G62+G63+G64+G65+G77+G67+G68+G69+G70+G71+G80</f>
        <v>75.5</v>
      </c>
      <c r="H82" s="411">
        <f>H60+H61+H62+H63+H64+H65+H77+H67+H68+H69+H70+H71+H80</f>
        <v>75.75</v>
      </c>
      <c r="I82" s="106"/>
      <c r="J82" s="29"/>
      <c r="K82" s="373">
        <f>M60+K61+K62+K63+K64+K65+K66+K67+K68+K69+K70+K71+K80</f>
        <v>75.5</v>
      </c>
      <c r="L82" s="373">
        <f>M60+L61+L62+L63+L64+L65+L66+L67+L68+L69+L70+L71+L80</f>
        <v>71.5</v>
      </c>
      <c r="M82" s="464">
        <f>M60+M61+M62+M63+M64+M65+M66+M67+M68+M69+M70+M71+M80</f>
        <v>73.5</v>
      </c>
      <c r="N82" s="14"/>
      <c r="O82" s="22"/>
      <c r="P82" s="22"/>
      <c r="Q82" s="22"/>
      <c r="R82" s="22"/>
      <c r="S82" s="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3.5" thickBot="1">
      <c r="A83" s="17"/>
      <c r="B83" s="17"/>
      <c r="C83" s="17"/>
      <c r="D83" s="54"/>
      <c r="E83" s="188"/>
      <c r="F83" s="126"/>
      <c r="G83" s="126"/>
      <c r="H83" s="76"/>
      <c r="I83" s="40"/>
      <c r="J83" s="29"/>
      <c r="K83" s="14"/>
      <c r="L83" s="14"/>
      <c r="M83" s="76"/>
      <c r="N83" s="17"/>
      <c r="O83" s="22"/>
      <c r="P83" s="22"/>
      <c r="Q83" s="22"/>
      <c r="R83" s="22"/>
      <c r="S83" s="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8.75" thickBot="1">
      <c r="A84" s="17"/>
      <c r="B84" s="17"/>
      <c r="C84" s="17"/>
      <c r="D84" s="54"/>
      <c r="E84" s="303"/>
      <c r="F84" s="304"/>
      <c r="G84" s="304"/>
      <c r="H84" s="127">
        <v>2</v>
      </c>
      <c r="I84" s="66"/>
      <c r="J84" s="292"/>
      <c r="K84" s="293"/>
      <c r="L84" s="293"/>
      <c r="M84" s="163">
        <v>2</v>
      </c>
      <c r="N84" s="17"/>
      <c r="O84" s="22"/>
      <c r="P84" s="22"/>
      <c r="Q84" s="22"/>
      <c r="R84" s="22"/>
      <c r="S84" s="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>
      <c r="A85" s="17"/>
      <c r="B85" s="17"/>
      <c r="C85" s="17"/>
      <c r="D85" s="54"/>
      <c r="E85" s="17"/>
      <c r="F85" s="17"/>
      <c r="G85" s="17"/>
      <c r="H85" s="40"/>
      <c r="I85" s="40"/>
      <c r="J85" s="17"/>
      <c r="K85" s="17"/>
      <c r="L85" s="17"/>
      <c r="M85" s="54"/>
      <c r="N85" s="17"/>
      <c r="O85" s="22"/>
      <c r="P85" s="22"/>
      <c r="Q85" s="22"/>
      <c r="R85" s="22"/>
      <c r="S85" s="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4.25">
      <c r="A86" s="17"/>
      <c r="B86" s="17"/>
      <c r="C86" s="17"/>
      <c r="D86" s="54"/>
      <c r="E86" s="17"/>
      <c r="F86" s="17"/>
      <c r="G86" s="17"/>
      <c r="H86" s="40"/>
      <c r="I86" s="40"/>
      <c r="J86" s="17"/>
      <c r="K86" s="17"/>
      <c r="L86" s="17"/>
      <c r="M86" s="54"/>
      <c r="N86" s="17"/>
      <c r="O86" s="22"/>
      <c r="P86" s="22"/>
      <c r="Q86" s="22"/>
      <c r="R86" s="22"/>
      <c r="S86" s="4"/>
      <c r="T86" s="22"/>
      <c r="U86" s="972"/>
      <c r="V86" s="972"/>
      <c r="W86" s="972"/>
      <c r="X86" s="972"/>
      <c r="Y86" s="97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>
      <c r="A87" s="17"/>
      <c r="B87" s="17"/>
      <c r="C87" s="17"/>
      <c r="D87" s="54"/>
      <c r="E87" s="17"/>
      <c r="F87" s="17"/>
      <c r="G87" s="17"/>
      <c r="H87" s="40"/>
      <c r="I87" s="40"/>
      <c r="J87" s="17"/>
      <c r="K87" s="17"/>
      <c r="L87" s="17"/>
      <c r="M87" s="54"/>
      <c r="N87" s="17"/>
      <c r="O87" s="17"/>
      <c r="P87" s="17"/>
      <c r="Q87" s="54"/>
      <c r="R87" s="4"/>
      <c r="S87" s="4"/>
      <c r="T87" s="22"/>
      <c r="U87" s="969"/>
      <c r="V87" s="969"/>
      <c r="W87" s="105"/>
      <c r="X87" s="959"/>
      <c r="Y87" s="959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>
      <c r="A88" s="17"/>
      <c r="B88" s="17"/>
      <c r="C88" s="17"/>
      <c r="D88" s="54"/>
      <c r="E88" s="17"/>
      <c r="F88" s="17"/>
      <c r="G88" s="17"/>
      <c r="H88" s="40"/>
      <c r="I88" s="40"/>
      <c r="J88" s="17"/>
      <c r="K88" s="17"/>
      <c r="L88" s="17"/>
      <c r="M88" s="54"/>
      <c r="N88" s="17"/>
      <c r="O88" s="17"/>
      <c r="P88" s="17"/>
      <c r="Q88" s="54"/>
      <c r="R88" s="4"/>
      <c r="S88" s="4"/>
      <c r="T88" s="22"/>
      <c r="U88" s="109"/>
      <c r="V88" s="107"/>
      <c r="W88" s="105"/>
      <c r="X88" s="110"/>
      <c r="Y88" s="10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>
      <c r="A89" s="17"/>
      <c r="B89" s="17"/>
      <c r="C89" s="17"/>
      <c r="D89" s="54"/>
      <c r="E89" s="17"/>
      <c r="F89" s="17"/>
      <c r="G89" s="17"/>
      <c r="H89" s="40"/>
      <c r="I89" s="40"/>
      <c r="J89" s="17"/>
      <c r="K89" s="17"/>
      <c r="L89" s="17"/>
      <c r="M89" s="54"/>
      <c r="N89" s="17"/>
      <c r="O89" s="17"/>
      <c r="P89" s="17"/>
      <c r="Q89" s="54"/>
      <c r="R89" s="4"/>
      <c r="S89" s="4"/>
      <c r="T89" s="22"/>
      <c r="U89" s="14"/>
      <c r="V89" s="25"/>
      <c r="W89" s="4"/>
      <c r="X89" s="14"/>
      <c r="Y89" s="25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.75">
      <c r="A90" s="17"/>
      <c r="B90" s="17"/>
      <c r="C90" s="17"/>
      <c r="D90" s="54"/>
      <c r="E90" s="17"/>
      <c r="F90" s="17"/>
      <c r="G90" s="17"/>
      <c r="H90" s="40"/>
      <c r="I90" s="40"/>
      <c r="J90" s="17"/>
      <c r="K90" s="17"/>
      <c r="L90" s="17"/>
      <c r="M90" s="54"/>
      <c r="N90" s="17"/>
      <c r="O90" s="17"/>
      <c r="P90" s="17"/>
      <c r="Q90" s="54"/>
      <c r="R90" s="4"/>
      <c r="S90" s="4"/>
      <c r="T90" s="22"/>
      <c r="U90" s="17"/>
      <c r="V90" s="54"/>
      <c r="W90" s="4"/>
      <c r="X90" s="17"/>
      <c r="Y90" s="4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2.75">
      <c r="A91" s="17"/>
      <c r="B91" s="17"/>
      <c r="C91" s="17"/>
      <c r="D91" s="54"/>
      <c r="E91" s="17"/>
      <c r="F91" s="17"/>
      <c r="G91" s="17"/>
      <c r="H91" s="40"/>
      <c r="I91" s="40"/>
      <c r="J91" s="17"/>
      <c r="K91" s="17"/>
      <c r="L91" s="17"/>
      <c r="M91" s="54"/>
      <c r="N91" s="17"/>
      <c r="O91" s="17"/>
      <c r="P91" s="17"/>
      <c r="Q91" s="54"/>
      <c r="R91" s="4"/>
      <c r="S91" s="4"/>
      <c r="T91" s="22"/>
      <c r="U91" s="17"/>
      <c r="V91" s="54"/>
      <c r="W91" s="4"/>
      <c r="X91" s="17"/>
      <c r="Y91" s="4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2.75">
      <c r="A92" s="17"/>
      <c r="B92" s="17"/>
      <c r="C92" s="17"/>
      <c r="D92" s="54"/>
      <c r="E92" s="17"/>
      <c r="F92" s="17"/>
      <c r="G92" s="17"/>
      <c r="H92" s="40"/>
      <c r="I92" s="40"/>
      <c r="J92" s="17"/>
      <c r="K92" s="17"/>
      <c r="L92" s="17"/>
      <c r="M92" s="54"/>
      <c r="N92" s="17"/>
      <c r="O92" s="17"/>
      <c r="P92" s="17"/>
      <c r="Q92" s="54"/>
      <c r="R92" s="4"/>
      <c r="S92" s="4"/>
      <c r="T92" s="22"/>
      <c r="U92" s="17"/>
      <c r="V92" s="54"/>
      <c r="W92" s="4"/>
      <c r="X92" s="17"/>
      <c r="Y92" s="4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2.75">
      <c r="A93" s="17"/>
      <c r="B93" s="17"/>
      <c r="C93" s="17"/>
      <c r="D93" s="54"/>
      <c r="E93" s="17"/>
      <c r="F93" s="17"/>
      <c r="G93" s="17"/>
      <c r="H93" s="40"/>
      <c r="I93" s="40"/>
      <c r="J93" s="17"/>
      <c r="K93" s="17"/>
      <c r="L93" s="17"/>
      <c r="M93" s="54"/>
      <c r="N93" s="17"/>
      <c r="O93" s="17"/>
      <c r="P93" s="17"/>
      <c r="Q93" s="54"/>
      <c r="R93" s="4"/>
      <c r="S93" s="4"/>
      <c r="T93" s="22"/>
      <c r="U93" s="17"/>
      <c r="V93" s="54"/>
      <c r="W93" s="4"/>
      <c r="X93" s="17"/>
      <c r="Y93" s="4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>
      <c r="A94" s="16"/>
      <c r="B94" s="16"/>
      <c r="C94" s="16"/>
      <c r="D94" s="47"/>
      <c r="E94" s="56"/>
      <c r="F94" s="56"/>
      <c r="G94" s="56"/>
      <c r="H94" s="16"/>
      <c r="I94" s="16"/>
      <c r="J94" s="16"/>
      <c r="K94" s="16"/>
      <c r="L94" s="16"/>
      <c r="M94" s="47"/>
      <c r="N94" s="16"/>
      <c r="O94" s="16"/>
      <c r="P94" s="16"/>
      <c r="Q94" s="47"/>
      <c r="R94" s="4"/>
      <c r="S94" s="4"/>
      <c r="T94" s="22"/>
      <c r="U94" s="17"/>
      <c r="V94" s="54"/>
      <c r="W94" s="4"/>
      <c r="X94" s="17"/>
      <c r="Y94" s="4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2.75">
      <c r="A95" s="128"/>
      <c r="B95" s="128"/>
      <c r="C95" s="128"/>
      <c r="D95" s="47"/>
      <c r="E95" s="56"/>
      <c r="F95" s="56"/>
      <c r="G95" s="56"/>
      <c r="H95" s="16"/>
      <c r="I95" s="16"/>
      <c r="J95" s="56"/>
      <c r="K95" s="56"/>
      <c r="L95" s="56"/>
      <c r="M95" s="47"/>
      <c r="N95" s="56"/>
      <c r="O95" s="56"/>
      <c r="P95" s="56"/>
      <c r="Q95" s="47"/>
      <c r="R95" s="4"/>
      <c r="S95" s="4"/>
      <c r="T95" s="22"/>
      <c r="U95" s="17"/>
      <c r="V95" s="54"/>
      <c r="W95" s="4"/>
      <c r="X95" s="17"/>
      <c r="Y95" s="4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2.75">
      <c r="A96" s="56"/>
      <c r="B96" s="56"/>
      <c r="C96" s="56"/>
      <c r="D96" s="47"/>
      <c r="E96" s="56"/>
      <c r="F96" s="56"/>
      <c r="G96" s="56"/>
      <c r="H96" s="16"/>
      <c r="I96" s="16"/>
      <c r="J96" s="56"/>
      <c r="K96" s="56"/>
      <c r="L96" s="56"/>
      <c r="M96" s="47"/>
      <c r="N96" s="56"/>
      <c r="O96" s="56"/>
      <c r="P96" s="56"/>
      <c r="Q96" s="47"/>
      <c r="R96" s="4"/>
      <c r="S96" s="4"/>
      <c r="T96" s="22"/>
      <c r="U96" s="17"/>
      <c r="V96" s="54"/>
      <c r="W96" s="4"/>
      <c r="X96" s="17"/>
      <c r="Y96" s="4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2.75">
      <c r="A97" s="56"/>
      <c r="B97" s="56"/>
      <c r="C97" s="56"/>
      <c r="D97" s="16"/>
      <c r="E97" s="56"/>
      <c r="F97" s="56"/>
      <c r="G97" s="56"/>
      <c r="H97" s="16"/>
      <c r="I97" s="16"/>
      <c r="J97" s="56"/>
      <c r="K97" s="56"/>
      <c r="L97" s="56"/>
      <c r="M97" s="47"/>
      <c r="N97" s="17"/>
      <c r="O97" s="17"/>
      <c r="P97" s="17"/>
      <c r="Q97" s="54"/>
      <c r="R97" s="4"/>
      <c r="S97" s="4"/>
      <c r="T97" s="22"/>
      <c r="U97" s="17"/>
      <c r="V97" s="54"/>
      <c r="W97" s="4"/>
      <c r="X97" s="17"/>
      <c r="Y97" s="4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2.75">
      <c r="A98" s="17"/>
      <c r="B98" s="17"/>
      <c r="C98" s="17"/>
      <c r="D98" s="40"/>
      <c r="E98" s="56"/>
      <c r="F98" s="56"/>
      <c r="G98" s="56"/>
      <c r="H98" s="16"/>
      <c r="I98" s="16"/>
      <c r="J98" s="56"/>
      <c r="K98" s="56"/>
      <c r="L98" s="56"/>
      <c r="M98" s="47"/>
      <c r="N98" s="17"/>
      <c r="O98" s="17"/>
      <c r="P98" s="17"/>
      <c r="Q98" s="54"/>
      <c r="R98" s="4"/>
      <c r="S98" s="4"/>
      <c r="T98" s="22"/>
      <c r="U98" s="17"/>
      <c r="V98" s="54"/>
      <c r="W98" s="4"/>
      <c r="X98" s="17"/>
      <c r="Y98" s="4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2.75">
      <c r="A99" s="56"/>
      <c r="B99" s="56"/>
      <c r="C99" s="56"/>
      <c r="D99" s="16"/>
      <c r="E99" s="56"/>
      <c r="F99" s="56"/>
      <c r="G99" s="56"/>
      <c r="H99" s="16"/>
      <c r="I99" s="16"/>
      <c r="J99" s="56"/>
      <c r="K99" s="56"/>
      <c r="L99" s="56"/>
      <c r="M99" s="16"/>
      <c r="N99" s="56"/>
      <c r="O99" s="56"/>
      <c r="P99" s="56"/>
      <c r="Q99" s="16"/>
      <c r="R99" s="4"/>
      <c r="S99" s="4"/>
      <c r="T99" s="22"/>
      <c r="U99" s="17"/>
      <c r="V99" s="54"/>
      <c r="W99" s="4"/>
      <c r="X99" s="17"/>
      <c r="Y99" s="4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2.75">
      <c r="A100" s="56"/>
      <c r="B100" s="56"/>
      <c r="C100" s="56"/>
      <c r="D100" s="16"/>
      <c r="E100" s="56"/>
      <c r="F100" s="56"/>
      <c r="G100" s="56"/>
      <c r="H100" s="16"/>
      <c r="I100" s="16"/>
      <c r="J100" s="56"/>
      <c r="K100" s="56"/>
      <c r="L100" s="56"/>
      <c r="M100" s="16"/>
      <c r="N100" s="56"/>
      <c r="O100" s="56"/>
      <c r="P100" s="56"/>
      <c r="Q100" s="16"/>
      <c r="R100" s="4"/>
      <c r="S100" s="4"/>
      <c r="T100" s="22"/>
      <c r="U100" s="17"/>
      <c r="V100" s="54"/>
      <c r="W100" s="4"/>
      <c r="X100" s="17"/>
      <c r="Y100" s="4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</sheetData>
  <mergeCells count="19">
    <mergeCell ref="A80:D80"/>
    <mergeCell ref="U86:Y86"/>
    <mergeCell ref="U87:V87"/>
    <mergeCell ref="X87:Y87"/>
    <mergeCell ref="W34:X34"/>
    <mergeCell ref="E58:M58"/>
    <mergeCell ref="N3:Q3"/>
    <mergeCell ref="A31:D31"/>
    <mergeCell ref="A30:Q30"/>
    <mergeCell ref="A1:Q1"/>
    <mergeCell ref="A2:Q2"/>
    <mergeCell ref="E59:H59"/>
    <mergeCell ref="A3:D3"/>
    <mergeCell ref="E3:H3"/>
    <mergeCell ref="J3:M3"/>
    <mergeCell ref="J59:M59"/>
    <mergeCell ref="J31:M31"/>
    <mergeCell ref="E31:H31"/>
    <mergeCell ref="N31:Q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00"/>
  <sheetViews>
    <sheetView workbookViewId="0" topLeftCell="A1">
      <selection activeCell="A1" sqref="A1:Q1"/>
    </sheetView>
  </sheetViews>
  <sheetFormatPr defaultColWidth="9.140625" defaultRowHeight="12.75"/>
  <cols>
    <col min="1" max="1" width="15.140625" style="0" bestFit="1" customWidth="1"/>
    <col min="2" max="2" width="4.8515625" style="0" bestFit="1" customWidth="1"/>
    <col min="3" max="3" width="4.57421875" style="0" bestFit="1" customWidth="1"/>
    <col min="4" max="4" width="5.57421875" style="0" bestFit="1" customWidth="1"/>
    <col min="5" max="5" width="12.8515625" style="0" bestFit="1" customWidth="1"/>
    <col min="6" max="8" width="5.00390625" style="0" bestFit="1" customWidth="1"/>
    <col min="9" max="9" width="1.28515625" style="0" customWidth="1"/>
    <col min="10" max="10" width="14.7109375" style="0" bestFit="1" customWidth="1"/>
    <col min="11" max="11" width="4.57421875" style="0" bestFit="1" customWidth="1"/>
    <col min="12" max="12" width="5.00390625" style="0" bestFit="1" customWidth="1"/>
    <col min="13" max="13" width="5.57421875" style="0" customWidth="1"/>
    <col min="14" max="14" width="13.28125" style="0" bestFit="1" customWidth="1"/>
    <col min="15" max="16" width="4.8515625" style="0" bestFit="1" customWidth="1"/>
    <col min="17" max="17" width="5.57421875" style="0" bestFit="1" customWidth="1"/>
  </cols>
  <sheetData>
    <row r="1" spans="1:35" ht="15" thickBot="1">
      <c r="A1" s="932" t="s">
        <v>391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thickBot="1">
      <c r="A2" s="932" t="s">
        <v>570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3.5" thickBot="1">
      <c r="A3" s="960" t="s">
        <v>316</v>
      </c>
      <c r="B3" s="961"/>
      <c r="C3" s="961"/>
      <c r="D3" s="962"/>
      <c r="E3" s="976" t="s">
        <v>27</v>
      </c>
      <c r="F3" s="977"/>
      <c r="G3" s="977"/>
      <c r="H3" s="978"/>
      <c r="I3" s="222"/>
      <c r="J3" s="903" t="s">
        <v>29</v>
      </c>
      <c r="K3" s="945"/>
      <c r="L3" s="945"/>
      <c r="M3" s="904"/>
      <c r="N3" s="901" t="s">
        <v>28</v>
      </c>
      <c r="O3" s="902"/>
      <c r="P3" s="902"/>
      <c r="Q3" s="983"/>
      <c r="R3" s="104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3.5" thickBot="1">
      <c r="A4" s="129" t="s">
        <v>3</v>
      </c>
      <c r="B4" s="129" t="s">
        <v>20</v>
      </c>
      <c r="C4" s="129" t="s">
        <v>21</v>
      </c>
      <c r="D4" s="130">
        <v>2</v>
      </c>
      <c r="E4" s="111" t="s">
        <v>3</v>
      </c>
      <c r="F4" s="111" t="s">
        <v>20</v>
      </c>
      <c r="G4" s="111" t="s">
        <v>21</v>
      </c>
      <c r="H4" s="112">
        <v>0</v>
      </c>
      <c r="I4" s="223"/>
      <c r="J4" s="144" t="s">
        <v>3</v>
      </c>
      <c r="K4" s="144" t="s">
        <v>20</v>
      </c>
      <c r="L4" s="144" t="s">
        <v>21</v>
      </c>
      <c r="M4" s="145">
        <v>2</v>
      </c>
      <c r="N4" s="137" t="s">
        <v>3</v>
      </c>
      <c r="O4" s="137" t="s">
        <v>20</v>
      </c>
      <c r="P4" s="137" t="s">
        <v>21</v>
      </c>
      <c r="Q4" s="136">
        <v>0</v>
      </c>
      <c r="R4" s="5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175" t="s">
        <v>160</v>
      </c>
      <c r="B5" s="249">
        <f>6-1</f>
        <v>5</v>
      </c>
      <c r="C5" s="250">
        <f>6-1</f>
        <v>5</v>
      </c>
      <c r="D5" s="115">
        <f>(C5+B5)/2</f>
        <v>5</v>
      </c>
      <c r="E5" s="175" t="s">
        <v>123</v>
      </c>
      <c r="F5" s="113">
        <f>7+1</f>
        <v>8</v>
      </c>
      <c r="G5" s="114">
        <f>7+1</f>
        <v>8</v>
      </c>
      <c r="H5" s="115">
        <f aca="true" t="shared" si="0" ref="H5:H11">(G5+F5)/2</f>
        <v>8</v>
      </c>
      <c r="I5" s="223"/>
      <c r="J5" s="236" t="s">
        <v>188</v>
      </c>
      <c r="K5" s="151">
        <f>6.5-1</f>
        <v>5.5</v>
      </c>
      <c r="L5" s="152">
        <f>6.5-1</f>
        <v>5.5</v>
      </c>
      <c r="M5" s="115">
        <f>(L5+K5)/2</f>
        <v>5.5</v>
      </c>
      <c r="N5" s="236" t="s">
        <v>130</v>
      </c>
      <c r="O5" s="257">
        <f>6.5-1</f>
        <v>5.5</v>
      </c>
      <c r="P5" s="152">
        <f>6.5-1</f>
        <v>5.5</v>
      </c>
      <c r="Q5" s="115">
        <f>(P5+O5)/2</f>
        <v>5.5</v>
      </c>
      <c r="R5" s="58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>
      <c r="A6" s="177" t="s">
        <v>164</v>
      </c>
      <c r="B6" s="251">
        <v>6</v>
      </c>
      <c r="C6" s="61">
        <v>7</v>
      </c>
      <c r="D6" s="116">
        <f>(C6+B6)/2</f>
        <v>6.5</v>
      </c>
      <c r="E6" s="177" t="s">
        <v>128</v>
      </c>
      <c r="F6" s="18">
        <v>6.5</v>
      </c>
      <c r="G6" s="19">
        <v>6</v>
      </c>
      <c r="H6" s="116">
        <f t="shared" si="0"/>
        <v>6.25</v>
      </c>
      <c r="I6" s="223"/>
      <c r="J6" s="237" t="s">
        <v>396</v>
      </c>
      <c r="K6" s="49">
        <v>6</v>
      </c>
      <c r="L6" s="53">
        <v>6</v>
      </c>
      <c r="M6" s="116">
        <f>(L6+K6)/2</f>
        <v>6</v>
      </c>
      <c r="N6" s="237" t="s">
        <v>131</v>
      </c>
      <c r="O6" s="258">
        <v>6</v>
      </c>
      <c r="P6" s="53">
        <v>6</v>
      </c>
      <c r="Q6" s="116">
        <f>(P6+O6)/2</f>
        <v>6</v>
      </c>
      <c r="R6" s="5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177" t="s">
        <v>165</v>
      </c>
      <c r="B7" s="252">
        <v>6</v>
      </c>
      <c r="C7" s="253">
        <v>6</v>
      </c>
      <c r="D7" s="116">
        <f aca="true" t="shared" si="1" ref="D7:D14">(C7+B7)/2</f>
        <v>6</v>
      </c>
      <c r="E7" s="177" t="s">
        <v>393</v>
      </c>
      <c r="F7" s="18">
        <v>5</v>
      </c>
      <c r="G7" s="19">
        <v>5</v>
      </c>
      <c r="H7" s="116">
        <f t="shared" si="0"/>
        <v>5</v>
      </c>
      <c r="I7" s="223"/>
      <c r="J7" s="237" t="s">
        <v>190</v>
      </c>
      <c r="K7" s="49">
        <v>6.5</v>
      </c>
      <c r="L7" s="53">
        <v>5.5</v>
      </c>
      <c r="M7" s="116">
        <f aca="true" t="shared" si="2" ref="M7:M14">(L7+K7)/2</f>
        <v>6</v>
      </c>
      <c r="N7" s="237" t="s">
        <v>132</v>
      </c>
      <c r="O7" s="258">
        <f>6+2</f>
        <v>8</v>
      </c>
      <c r="P7" s="53">
        <f>7+2</f>
        <v>9</v>
      </c>
      <c r="Q7" s="116">
        <f aca="true" t="shared" si="3" ref="Q7:Q13">(P7+O7)/2</f>
        <v>8.5</v>
      </c>
      <c r="R7" s="58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>
      <c r="A8" s="177" t="s">
        <v>152</v>
      </c>
      <c r="B8" s="251">
        <v>7</v>
      </c>
      <c r="C8" s="61">
        <v>7</v>
      </c>
      <c r="D8" s="116">
        <f t="shared" si="1"/>
        <v>7</v>
      </c>
      <c r="E8" s="177" t="s">
        <v>115</v>
      </c>
      <c r="F8" s="18">
        <f>6.5+2-0.5-0.5</f>
        <v>7.5</v>
      </c>
      <c r="G8" s="19">
        <f>6.5+2-0.5-0.5</f>
        <v>7.5</v>
      </c>
      <c r="H8" s="116">
        <f t="shared" si="0"/>
        <v>7.5</v>
      </c>
      <c r="I8" s="223"/>
      <c r="J8" s="237" t="s">
        <v>191</v>
      </c>
      <c r="K8" s="49">
        <v>5.5</v>
      </c>
      <c r="L8" s="53">
        <v>4.5</v>
      </c>
      <c r="M8" s="116">
        <f t="shared" si="2"/>
        <v>5</v>
      </c>
      <c r="N8" s="237" t="s">
        <v>133</v>
      </c>
      <c r="O8" s="258">
        <v>6.5</v>
      </c>
      <c r="P8" s="53">
        <v>6.5</v>
      </c>
      <c r="Q8" s="116">
        <f t="shared" si="3"/>
        <v>6.5</v>
      </c>
      <c r="R8" s="5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>
      <c r="A9" s="177" t="s">
        <v>332</v>
      </c>
      <c r="B9" s="251">
        <v>6.5</v>
      </c>
      <c r="C9" s="61">
        <v>6.5</v>
      </c>
      <c r="D9" s="116">
        <f t="shared" si="1"/>
        <v>6.5</v>
      </c>
      <c r="E9" s="177" t="s">
        <v>116</v>
      </c>
      <c r="F9" s="18">
        <v>6</v>
      </c>
      <c r="G9" s="19">
        <v>6</v>
      </c>
      <c r="H9" s="116">
        <f t="shared" si="0"/>
        <v>6</v>
      </c>
      <c r="I9" s="223"/>
      <c r="J9" s="237" t="s">
        <v>334</v>
      </c>
      <c r="K9" s="49" t="s">
        <v>227</v>
      </c>
      <c r="L9" s="53" t="s">
        <v>227</v>
      </c>
      <c r="M9" s="116" t="s">
        <v>227</v>
      </c>
      <c r="N9" s="237" t="s">
        <v>134</v>
      </c>
      <c r="O9" s="258" t="s">
        <v>227</v>
      </c>
      <c r="P9" s="53" t="s">
        <v>227</v>
      </c>
      <c r="Q9" s="116" t="s">
        <v>227</v>
      </c>
      <c r="R9" s="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>
      <c r="A10" s="177" t="s">
        <v>337</v>
      </c>
      <c r="B10" s="251">
        <f>6.5-0.5</f>
        <v>6</v>
      </c>
      <c r="C10" s="61">
        <f>5-0.5</f>
        <v>4.5</v>
      </c>
      <c r="D10" s="116">
        <f t="shared" si="1"/>
        <v>5.25</v>
      </c>
      <c r="E10" s="177" t="s">
        <v>117</v>
      </c>
      <c r="F10" s="18">
        <f>6-0.5</f>
        <v>5.5</v>
      </c>
      <c r="G10" s="19">
        <f>6.5-0.5</f>
        <v>6</v>
      </c>
      <c r="H10" s="116">
        <f t="shared" si="0"/>
        <v>5.75</v>
      </c>
      <c r="I10" s="223"/>
      <c r="J10" s="237" t="s">
        <v>285</v>
      </c>
      <c r="K10" s="49">
        <v>5.5</v>
      </c>
      <c r="L10" s="53">
        <v>5.5</v>
      </c>
      <c r="M10" s="116">
        <f t="shared" si="2"/>
        <v>5.5</v>
      </c>
      <c r="N10" s="237" t="s">
        <v>135</v>
      </c>
      <c r="O10" s="258">
        <v>6.5</v>
      </c>
      <c r="P10" s="53">
        <v>5</v>
      </c>
      <c r="Q10" s="116">
        <f t="shared" si="3"/>
        <v>5.75</v>
      </c>
      <c r="R10" s="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>
      <c r="A11" s="177" t="s">
        <v>155</v>
      </c>
      <c r="B11" s="251">
        <v>7</v>
      </c>
      <c r="C11" s="61">
        <v>6.5</v>
      </c>
      <c r="D11" s="116">
        <f t="shared" si="1"/>
        <v>6.75</v>
      </c>
      <c r="E11" s="177" t="s">
        <v>118</v>
      </c>
      <c r="F11" s="18">
        <v>5.5</v>
      </c>
      <c r="G11" s="19">
        <v>5</v>
      </c>
      <c r="H11" s="116">
        <f t="shared" si="0"/>
        <v>5.25</v>
      </c>
      <c r="I11" s="223"/>
      <c r="J11" s="237" t="s">
        <v>194</v>
      </c>
      <c r="K11" s="49">
        <f>6-0.5</f>
        <v>5.5</v>
      </c>
      <c r="L11" s="53">
        <f>5.5-0.5</f>
        <v>5</v>
      </c>
      <c r="M11" s="116">
        <f t="shared" si="2"/>
        <v>5.25</v>
      </c>
      <c r="N11" s="237" t="s">
        <v>136</v>
      </c>
      <c r="O11" s="258">
        <f>7.5+3</f>
        <v>10.5</v>
      </c>
      <c r="P11" s="53">
        <f>7+3</f>
        <v>10</v>
      </c>
      <c r="Q11" s="436">
        <f t="shared" si="3"/>
        <v>10.25</v>
      </c>
      <c r="R11" s="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>
      <c r="A12" s="177" t="s">
        <v>295</v>
      </c>
      <c r="B12" s="251">
        <v>5.5</v>
      </c>
      <c r="C12" s="61">
        <v>6</v>
      </c>
      <c r="D12" s="116">
        <f t="shared" si="1"/>
        <v>5.75</v>
      </c>
      <c r="E12" s="177" t="s">
        <v>119</v>
      </c>
      <c r="F12" s="18">
        <f>6-0.5</f>
        <v>5.5</v>
      </c>
      <c r="G12" s="19">
        <f>6-0.5</f>
        <v>5.5</v>
      </c>
      <c r="H12" s="116">
        <f>(G12+F12)/2</f>
        <v>5.5</v>
      </c>
      <c r="I12" s="223"/>
      <c r="J12" s="237" t="s">
        <v>195</v>
      </c>
      <c r="K12" s="49">
        <v>6</v>
      </c>
      <c r="L12" s="53">
        <v>5.5</v>
      </c>
      <c r="M12" s="116">
        <f t="shared" si="2"/>
        <v>5.75</v>
      </c>
      <c r="N12" s="237" t="s">
        <v>137</v>
      </c>
      <c r="O12" s="258">
        <v>6</v>
      </c>
      <c r="P12" s="53">
        <v>6</v>
      </c>
      <c r="Q12" s="116">
        <f t="shared" si="3"/>
        <v>6</v>
      </c>
      <c r="R12" s="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.75">
      <c r="A13" s="177" t="s">
        <v>157</v>
      </c>
      <c r="B13" s="251">
        <v>6</v>
      </c>
      <c r="C13" s="61">
        <v>7</v>
      </c>
      <c r="D13" s="116">
        <f t="shared" si="1"/>
        <v>6.5</v>
      </c>
      <c r="E13" s="177" t="s">
        <v>120</v>
      </c>
      <c r="F13" s="18">
        <f>7+2</f>
        <v>9</v>
      </c>
      <c r="G13" s="19">
        <f>7+2</f>
        <v>9</v>
      </c>
      <c r="H13" s="116">
        <f>(G13+F13)/2</f>
        <v>9</v>
      </c>
      <c r="I13" s="223"/>
      <c r="J13" s="237" t="s">
        <v>181</v>
      </c>
      <c r="K13" s="49">
        <f>7+3</f>
        <v>10</v>
      </c>
      <c r="L13" s="53">
        <f>6.5+3</f>
        <v>9.5</v>
      </c>
      <c r="M13" s="116">
        <f t="shared" si="2"/>
        <v>9.75</v>
      </c>
      <c r="N13" s="237" t="s">
        <v>266</v>
      </c>
      <c r="O13" s="258">
        <v>5</v>
      </c>
      <c r="P13" s="53">
        <v>5</v>
      </c>
      <c r="Q13" s="116">
        <f t="shared" si="3"/>
        <v>5</v>
      </c>
      <c r="R13" s="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177" t="s">
        <v>158</v>
      </c>
      <c r="B14" s="251">
        <v>6.5</v>
      </c>
      <c r="C14" s="61">
        <v>6.5</v>
      </c>
      <c r="D14" s="116">
        <f t="shared" si="1"/>
        <v>6.5</v>
      </c>
      <c r="E14" s="177" t="s">
        <v>207</v>
      </c>
      <c r="F14" s="18">
        <v>6</v>
      </c>
      <c r="G14" s="19">
        <v>6</v>
      </c>
      <c r="H14" s="116">
        <f>(G14+F14)/2</f>
        <v>6</v>
      </c>
      <c r="I14" s="223"/>
      <c r="J14" s="237" t="s">
        <v>197</v>
      </c>
      <c r="K14" s="49">
        <v>6</v>
      </c>
      <c r="L14" s="53">
        <v>6</v>
      </c>
      <c r="M14" s="116">
        <f t="shared" si="2"/>
        <v>6</v>
      </c>
      <c r="N14" s="237" t="s">
        <v>139</v>
      </c>
      <c r="O14" s="258" t="s">
        <v>227</v>
      </c>
      <c r="P14" s="53" t="s">
        <v>227</v>
      </c>
      <c r="Q14" s="116" t="s">
        <v>227</v>
      </c>
      <c r="R14" s="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3.5" thickBot="1">
      <c r="A15" s="179" t="s">
        <v>159</v>
      </c>
      <c r="B15" s="254">
        <v>6</v>
      </c>
      <c r="C15" s="255">
        <v>6</v>
      </c>
      <c r="D15" s="117">
        <f>(C15+B15)/2</f>
        <v>6</v>
      </c>
      <c r="E15" s="179" t="s">
        <v>122</v>
      </c>
      <c r="F15" s="87">
        <v>6</v>
      </c>
      <c r="G15" s="65">
        <v>6</v>
      </c>
      <c r="H15" s="117">
        <f>(G15+F15)/2</f>
        <v>6</v>
      </c>
      <c r="I15" s="223"/>
      <c r="J15" s="238" t="s">
        <v>198</v>
      </c>
      <c r="K15" s="155">
        <v>6</v>
      </c>
      <c r="L15" s="96">
        <v>5</v>
      </c>
      <c r="M15" s="117">
        <f>(L15+K15)/2</f>
        <v>5.5</v>
      </c>
      <c r="N15" s="238" t="s">
        <v>394</v>
      </c>
      <c r="O15" s="259">
        <v>6</v>
      </c>
      <c r="P15" s="96">
        <v>6</v>
      </c>
      <c r="Q15" s="117">
        <f>(P15+O15)/2</f>
        <v>6</v>
      </c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3.5" thickBot="1">
      <c r="A16" s="243"/>
      <c r="B16" s="256"/>
      <c r="C16" s="256"/>
      <c r="D16" s="52"/>
      <c r="E16" s="181"/>
      <c r="F16" s="118"/>
      <c r="G16" s="118"/>
      <c r="H16" s="52"/>
      <c r="I16" s="224"/>
      <c r="J16" s="239"/>
      <c r="K16" s="95"/>
      <c r="L16" s="273"/>
      <c r="M16" s="52"/>
      <c r="N16" s="239"/>
      <c r="O16" s="260"/>
      <c r="P16" s="95"/>
      <c r="Q16" s="5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>
      <c r="A17" s="244" t="s">
        <v>278</v>
      </c>
      <c r="B17" s="183" t="s">
        <v>226</v>
      </c>
      <c r="C17" s="120" t="s">
        <v>226</v>
      </c>
      <c r="D17" s="121" t="s">
        <v>226</v>
      </c>
      <c r="E17" s="182" t="s">
        <v>358</v>
      </c>
      <c r="F17" s="119" t="s">
        <v>226</v>
      </c>
      <c r="G17" s="120" t="s">
        <v>226</v>
      </c>
      <c r="H17" s="121" t="s">
        <v>226</v>
      </c>
      <c r="I17" s="224"/>
      <c r="J17" s="240" t="s">
        <v>199</v>
      </c>
      <c r="K17" s="261" t="s">
        <v>226</v>
      </c>
      <c r="L17" s="264" t="s">
        <v>226</v>
      </c>
      <c r="M17" s="121" t="s">
        <v>226</v>
      </c>
      <c r="N17" s="240" t="s">
        <v>141</v>
      </c>
      <c r="O17" s="261">
        <f>6.5-1</f>
        <v>5.5</v>
      </c>
      <c r="P17" s="264">
        <f>7-1</f>
        <v>6</v>
      </c>
      <c r="Q17" s="121">
        <f aca="true" t="shared" si="4" ref="Q17:Q24">(P17+O17)/2</f>
        <v>5.75</v>
      </c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>
      <c r="A18" s="245" t="s">
        <v>161</v>
      </c>
      <c r="B18" s="185">
        <f>5.5-0.5</f>
        <v>5</v>
      </c>
      <c r="C18" s="52">
        <f>5.5-0.5</f>
        <v>5</v>
      </c>
      <c r="D18" s="122">
        <f aca="true" t="shared" si="5" ref="D18:D24">(C18+B18)/2</f>
        <v>5</v>
      </c>
      <c r="E18" s="184" t="s">
        <v>121</v>
      </c>
      <c r="F18" s="51">
        <f>6.5+3-0.5</f>
        <v>9</v>
      </c>
      <c r="G18" s="52">
        <f>6.5+3-0.5</f>
        <v>9</v>
      </c>
      <c r="H18" s="122">
        <f aca="true" t="shared" si="6" ref="H18:H24">(G18+F18)/2</f>
        <v>9</v>
      </c>
      <c r="I18" s="224"/>
      <c r="J18" s="241" t="s">
        <v>286</v>
      </c>
      <c r="K18" s="262" t="s">
        <v>226</v>
      </c>
      <c r="L18" s="59" t="s">
        <v>226</v>
      </c>
      <c r="M18" s="122" t="s">
        <v>226</v>
      </c>
      <c r="N18" s="237" t="s">
        <v>142</v>
      </c>
      <c r="O18" s="258">
        <v>6</v>
      </c>
      <c r="P18" s="53">
        <v>5.5</v>
      </c>
      <c r="Q18" s="116">
        <f t="shared" si="4"/>
        <v>5.75</v>
      </c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2.75">
      <c r="A19" s="245" t="s">
        <v>162</v>
      </c>
      <c r="B19" s="185">
        <v>5.5</v>
      </c>
      <c r="C19" s="52">
        <v>5.5</v>
      </c>
      <c r="D19" s="122">
        <f t="shared" si="5"/>
        <v>5.5</v>
      </c>
      <c r="E19" s="184" t="s">
        <v>329</v>
      </c>
      <c r="F19" s="51" t="s">
        <v>226</v>
      </c>
      <c r="G19" s="52" t="s">
        <v>226</v>
      </c>
      <c r="H19" s="122" t="s">
        <v>226</v>
      </c>
      <c r="I19" s="224"/>
      <c r="J19" s="241" t="s">
        <v>204</v>
      </c>
      <c r="K19" s="262">
        <v>6</v>
      </c>
      <c r="L19" s="59">
        <v>6</v>
      </c>
      <c r="M19" s="122">
        <f aca="true" t="shared" si="7" ref="M19:M24">(L19+K19)/2</f>
        <v>6</v>
      </c>
      <c r="N19" s="237" t="s">
        <v>144</v>
      </c>
      <c r="O19" s="258">
        <v>5.5</v>
      </c>
      <c r="P19" s="53">
        <v>6.5</v>
      </c>
      <c r="Q19" s="116">
        <f t="shared" si="4"/>
        <v>6</v>
      </c>
      <c r="R19" s="4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>
      <c r="A20" s="245" t="s">
        <v>279</v>
      </c>
      <c r="B20" s="185">
        <f>7+3</f>
        <v>10</v>
      </c>
      <c r="C20" s="483">
        <f>7.5+3</f>
        <v>10.5</v>
      </c>
      <c r="D20" s="484">
        <f t="shared" si="5"/>
        <v>10.25</v>
      </c>
      <c r="E20" s="184" t="s">
        <v>372</v>
      </c>
      <c r="F20" s="51" t="s">
        <v>226</v>
      </c>
      <c r="G20" s="52" t="s">
        <v>226</v>
      </c>
      <c r="H20" s="122" t="s">
        <v>226</v>
      </c>
      <c r="I20" s="224"/>
      <c r="J20" s="237" t="s">
        <v>192</v>
      </c>
      <c r="K20" s="258">
        <f>5-0.5</f>
        <v>4.5</v>
      </c>
      <c r="L20" s="53">
        <f>5-0.5</f>
        <v>4.5</v>
      </c>
      <c r="M20" s="116">
        <f t="shared" si="7"/>
        <v>4.5</v>
      </c>
      <c r="N20" s="241" t="s">
        <v>145</v>
      </c>
      <c r="O20" s="262">
        <v>6.5</v>
      </c>
      <c r="P20" s="59">
        <v>5.5</v>
      </c>
      <c r="Q20" s="122">
        <f t="shared" si="4"/>
        <v>6</v>
      </c>
      <c r="R20" s="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2.75">
      <c r="A21" s="245" t="s">
        <v>156</v>
      </c>
      <c r="B21" s="185">
        <f>4-0.5-0.5</f>
        <v>3</v>
      </c>
      <c r="C21" s="52">
        <f>5.5-0.5-0.5</f>
        <v>4.5</v>
      </c>
      <c r="D21" s="122">
        <f t="shared" si="5"/>
        <v>3.75</v>
      </c>
      <c r="E21" s="184" t="s">
        <v>125</v>
      </c>
      <c r="F21" s="51">
        <v>6.5</v>
      </c>
      <c r="G21" s="52">
        <v>6</v>
      </c>
      <c r="H21" s="122">
        <f t="shared" si="6"/>
        <v>6.25</v>
      </c>
      <c r="I21" s="224"/>
      <c r="J21" s="241" t="s">
        <v>201</v>
      </c>
      <c r="K21" s="262">
        <v>6</v>
      </c>
      <c r="L21" s="59">
        <v>5</v>
      </c>
      <c r="M21" s="122">
        <f t="shared" si="7"/>
        <v>5.5</v>
      </c>
      <c r="N21" s="241" t="s">
        <v>395</v>
      </c>
      <c r="O21" s="262">
        <f>5.5-0.5</f>
        <v>5</v>
      </c>
      <c r="P21" s="59">
        <f>5-0.5</f>
        <v>4.5</v>
      </c>
      <c r="Q21" s="122">
        <f t="shared" si="4"/>
        <v>4.75</v>
      </c>
      <c r="R21" s="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>
      <c r="A22" s="245" t="s">
        <v>150</v>
      </c>
      <c r="B22" s="185" t="s">
        <v>226</v>
      </c>
      <c r="C22" s="52" t="s">
        <v>226</v>
      </c>
      <c r="D22" s="122" t="s">
        <v>226</v>
      </c>
      <c r="E22" s="184" t="s">
        <v>330</v>
      </c>
      <c r="F22" s="51" t="s">
        <v>226</v>
      </c>
      <c r="G22" s="52" t="s">
        <v>226</v>
      </c>
      <c r="H22" s="122" t="s">
        <v>226</v>
      </c>
      <c r="I22" s="224"/>
      <c r="J22" s="241" t="s">
        <v>333</v>
      </c>
      <c r="K22" s="262" t="s">
        <v>226</v>
      </c>
      <c r="L22" s="59" t="s">
        <v>226</v>
      </c>
      <c r="M22" s="122" t="s">
        <v>226</v>
      </c>
      <c r="N22" s="241" t="s">
        <v>146</v>
      </c>
      <c r="O22" s="262" t="s">
        <v>226</v>
      </c>
      <c r="P22" s="59" t="s">
        <v>226</v>
      </c>
      <c r="Q22" s="122" t="s">
        <v>226</v>
      </c>
      <c r="R22" s="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3.5" thickBot="1">
      <c r="A23" s="246" t="s">
        <v>151</v>
      </c>
      <c r="B23" s="187">
        <f>6-0.5</f>
        <v>5.5</v>
      </c>
      <c r="C23" s="124">
        <f>5.5-0.5</f>
        <v>5</v>
      </c>
      <c r="D23" s="364">
        <f t="shared" si="5"/>
        <v>5.25</v>
      </c>
      <c r="E23" s="186" t="s">
        <v>264</v>
      </c>
      <c r="F23" s="123" t="s">
        <v>228</v>
      </c>
      <c r="G23" s="124" t="s">
        <v>228</v>
      </c>
      <c r="H23" s="122" t="s">
        <v>228</v>
      </c>
      <c r="I23" s="224"/>
      <c r="J23" s="242" t="s">
        <v>50</v>
      </c>
      <c r="K23" s="263">
        <v>6</v>
      </c>
      <c r="L23" s="265">
        <v>6</v>
      </c>
      <c r="M23" s="364">
        <f t="shared" si="7"/>
        <v>6</v>
      </c>
      <c r="N23" s="242" t="s">
        <v>331</v>
      </c>
      <c r="O23" s="263">
        <v>6</v>
      </c>
      <c r="P23" s="265">
        <v>6</v>
      </c>
      <c r="Q23" s="122">
        <f t="shared" si="4"/>
        <v>6</v>
      </c>
      <c r="R23" s="4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3.5" thickBot="1">
      <c r="A24" s="247" t="s">
        <v>166</v>
      </c>
      <c r="B24" s="180">
        <v>0.5</v>
      </c>
      <c r="C24" s="65">
        <v>0</v>
      </c>
      <c r="D24" s="125">
        <f t="shared" si="5"/>
        <v>0.25</v>
      </c>
      <c r="E24" s="179" t="s">
        <v>129</v>
      </c>
      <c r="F24" s="87">
        <v>-0.5</v>
      </c>
      <c r="G24" s="65">
        <v>-0.5</v>
      </c>
      <c r="H24" s="125">
        <f t="shared" si="6"/>
        <v>-0.5</v>
      </c>
      <c r="I24" s="223"/>
      <c r="J24" s="238" t="s">
        <v>206</v>
      </c>
      <c r="K24" s="259">
        <v>1</v>
      </c>
      <c r="L24" s="96">
        <v>1</v>
      </c>
      <c r="M24" s="125">
        <f t="shared" si="7"/>
        <v>1</v>
      </c>
      <c r="N24" s="238" t="s">
        <v>148</v>
      </c>
      <c r="O24" s="259">
        <v>-0.5</v>
      </c>
      <c r="P24" s="96">
        <v>-0.5</v>
      </c>
      <c r="Q24" s="125">
        <f t="shared" si="4"/>
        <v>-0.5</v>
      </c>
      <c r="R24" s="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2.75">
      <c r="A25" s="132"/>
      <c r="B25" s="133"/>
      <c r="C25" s="133"/>
      <c r="D25" s="131"/>
      <c r="E25" s="60"/>
      <c r="F25" s="56"/>
      <c r="G25" s="56"/>
      <c r="H25" s="131"/>
      <c r="I25" s="225"/>
      <c r="J25" s="139"/>
      <c r="K25" s="84"/>
      <c r="L25" s="140"/>
      <c r="M25" s="275"/>
      <c r="N25" s="139"/>
      <c r="O25" s="84"/>
      <c r="P25" s="140"/>
      <c r="Q25" s="275"/>
      <c r="R25" s="4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>
      <c r="A26" s="29"/>
      <c r="B26" s="313">
        <f>D4+B5+B6+B7+B8+B9+B10+B11+B12+B13+B14+B15+B24</f>
        <v>70</v>
      </c>
      <c r="C26" s="313">
        <f>D4+C5+C6+C7+C8+C9+C10+C11+C12+C13+C14+C15+C24</f>
        <v>70</v>
      </c>
      <c r="D26" s="485">
        <f>D4+D5+D6+D7+D8+D9+D10+D11+D12+D13+D14+D15+D24</f>
        <v>70</v>
      </c>
      <c r="E26" s="29"/>
      <c r="F26" s="282">
        <f>H4+F5+F6+F7+F8+F9+F10+F11+F12+F13+F14+F15+F24</f>
        <v>70</v>
      </c>
      <c r="G26" s="371">
        <f>H4+G5+G6+G7+G8+G9+G10+G11+G12+G13+G14+G15+G24</f>
        <v>69.5</v>
      </c>
      <c r="H26" s="411">
        <f>H4+H5+H6+H7+H8+H9+H10+H11+H12+H13+H14+H15+H24</f>
        <v>69.75</v>
      </c>
      <c r="I26" s="226"/>
      <c r="J26" s="141"/>
      <c r="K26" s="279">
        <f>M4+K5+K6+K7+K8+K20+K10+K11+K12+K13+K14+K15+K24</f>
        <v>70</v>
      </c>
      <c r="L26" s="279">
        <f>M4+L5+L6+L7+L8+L20+L10+L11+L12+L13+L14+L15+L24</f>
        <v>65.5</v>
      </c>
      <c r="M26" s="285">
        <f>M4+M5+M6+M7+M8+M20+M10+M11+M12+M13+M14+M15+M24</f>
        <v>67.75</v>
      </c>
      <c r="N26" s="141"/>
      <c r="O26" s="378">
        <f>Q4+O5+O6+O7+O8+O19+O10+O11+O12+O13+O18+O15+O24</f>
        <v>71</v>
      </c>
      <c r="P26" s="377">
        <f>Q4+P5+P6+P7+P8+P19+P10+P11+P12+P13+P18+P15+P24</f>
        <v>70.5</v>
      </c>
      <c r="Q26" s="379">
        <f>Q4+Q5+Q6+Q7+Q8+Q19+Q10+Q11+Q12+Q13+Q18+Q15+Q24</f>
        <v>70.75</v>
      </c>
      <c r="R26" s="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3.5" thickBot="1">
      <c r="A27" s="29"/>
      <c r="B27" s="28"/>
      <c r="C27" s="28"/>
      <c r="D27" s="102"/>
      <c r="E27" s="188"/>
      <c r="F27" s="126"/>
      <c r="G27" s="126"/>
      <c r="H27" s="76"/>
      <c r="I27" s="227"/>
      <c r="J27" s="141"/>
      <c r="K27" s="27"/>
      <c r="L27" s="140"/>
      <c r="M27" s="138"/>
      <c r="N27" s="141"/>
      <c r="O27" s="27"/>
      <c r="P27" s="140"/>
      <c r="Q27" s="142"/>
      <c r="R27" s="4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8.75" thickBot="1">
      <c r="A28" s="305"/>
      <c r="B28" s="134"/>
      <c r="C28" s="134"/>
      <c r="D28" s="135">
        <v>1</v>
      </c>
      <c r="E28" s="303"/>
      <c r="F28" s="304"/>
      <c r="G28" s="304"/>
      <c r="H28" s="127">
        <v>1</v>
      </c>
      <c r="I28" s="230"/>
      <c r="J28" s="361"/>
      <c r="K28" s="147"/>
      <c r="L28" s="308"/>
      <c r="M28" s="309">
        <v>1</v>
      </c>
      <c r="N28" s="306"/>
      <c r="O28" s="143"/>
      <c r="P28" s="307"/>
      <c r="Q28" s="302">
        <v>1</v>
      </c>
      <c r="R28" s="6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6" customHeight="1" thickBot="1">
      <c r="A29" s="231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thickBot="1">
      <c r="A30" s="932" t="s">
        <v>571</v>
      </c>
      <c r="B30" s="933"/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3.5" thickBot="1">
      <c r="A31" s="950" t="s">
        <v>30</v>
      </c>
      <c r="B31" s="950"/>
      <c r="C31" s="950"/>
      <c r="D31" s="897"/>
      <c r="E31" s="973" t="s">
        <v>352</v>
      </c>
      <c r="F31" s="974"/>
      <c r="G31" s="974"/>
      <c r="H31" s="975"/>
      <c r="I31" s="229"/>
      <c r="J31" s="888" t="s">
        <v>32</v>
      </c>
      <c r="K31" s="887"/>
      <c r="L31" s="887"/>
      <c r="M31" s="944"/>
      <c r="N31" s="905" t="s">
        <v>31</v>
      </c>
      <c r="O31" s="979"/>
      <c r="P31" s="979"/>
      <c r="Q31" s="906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 thickBot="1">
      <c r="A32" s="165" t="s">
        <v>3</v>
      </c>
      <c r="B32" s="166" t="s">
        <v>20</v>
      </c>
      <c r="C32" s="167" t="s">
        <v>21</v>
      </c>
      <c r="D32" s="164">
        <v>2</v>
      </c>
      <c r="E32" s="148" t="s">
        <v>3</v>
      </c>
      <c r="F32" s="148" t="s">
        <v>20</v>
      </c>
      <c r="G32" s="148" t="s">
        <v>21</v>
      </c>
      <c r="H32" s="149">
        <v>0</v>
      </c>
      <c r="I32" s="229"/>
      <c r="J32" s="173" t="s">
        <v>3</v>
      </c>
      <c r="K32" s="173" t="s">
        <v>20</v>
      </c>
      <c r="L32" s="173" t="s">
        <v>21</v>
      </c>
      <c r="M32" s="174">
        <v>2</v>
      </c>
      <c r="N32" s="170" t="s">
        <v>3</v>
      </c>
      <c r="O32" s="170" t="s">
        <v>20</v>
      </c>
      <c r="P32" s="170" t="s">
        <v>21</v>
      </c>
      <c r="Q32" s="171"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>
      <c r="A33" s="175" t="s">
        <v>111</v>
      </c>
      <c r="B33" s="266">
        <f>7+1</f>
        <v>8</v>
      </c>
      <c r="C33" s="152">
        <f>7+1</f>
        <v>8</v>
      </c>
      <c r="D33" s="115">
        <f>(C33+B33)/2</f>
        <v>8</v>
      </c>
      <c r="E33" s="150" t="s">
        <v>175</v>
      </c>
      <c r="F33" s="151">
        <f>6-1</f>
        <v>5</v>
      </c>
      <c r="G33" s="152">
        <f>5.5-1</f>
        <v>4.5</v>
      </c>
      <c r="H33" s="115">
        <f>(G33+F33)/2</f>
        <v>4.75</v>
      </c>
      <c r="I33" s="229"/>
      <c r="J33" s="175" t="s">
        <v>253</v>
      </c>
      <c r="K33" s="176">
        <f>6+1</f>
        <v>7</v>
      </c>
      <c r="L33" s="114">
        <f>6.5+1</f>
        <v>7.5</v>
      </c>
      <c r="M33" s="115">
        <f>(L33+K33)/2</f>
        <v>7.25</v>
      </c>
      <c r="N33" s="175" t="s">
        <v>169</v>
      </c>
      <c r="O33" s="113">
        <f>6+1</f>
        <v>7</v>
      </c>
      <c r="P33" s="114">
        <f>6+1</f>
        <v>7</v>
      </c>
      <c r="Q33" s="115">
        <f>(P33+O33)/2</f>
        <v>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>
      <c r="A34" s="177" t="s">
        <v>93</v>
      </c>
      <c r="B34" s="267">
        <v>7</v>
      </c>
      <c r="C34" s="53">
        <v>7</v>
      </c>
      <c r="D34" s="116">
        <f>(C34+B34)/2</f>
        <v>7</v>
      </c>
      <c r="E34" s="153" t="s">
        <v>224</v>
      </c>
      <c r="F34" s="49">
        <f>6.5+3</f>
        <v>9.5</v>
      </c>
      <c r="G34" s="53">
        <f>7+3</f>
        <v>10</v>
      </c>
      <c r="H34" s="116">
        <f>(G34+F34)/2</f>
        <v>9.75</v>
      </c>
      <c r="I34" s="229"/>
      <c r="J34" s="177" t="s">
        <v>37</v>
      </c>
      <c r="K34" s="178">
        <v>5.5</v>
      </c>
      <c r="L34" s="19">
        <v>6</v>
      </c>
      <c r="M34" s="116">
        <f>(L34+K34)/2</f>
        <v>5.75</v>
      </c>
      <c r="N34" s="177" t="s">
        <v>170</v>
      </c>
      <c r="O34" s="18">
        <v>5.5</v>
      </c>
      <c r="P34" s="19">
        <v>6</v>
      </c>
      <c r="Q34" s="116">
        <f>(P34+O34)/2</f>
        <v>5.75</v>
      </c>
      <c r="R34" s="22"/>
      <c r="S34" s="22"/>
      <c r="T34" s="22"/>
      <c r="U34" s="22"/>
      <c r="V34" s="22"/>
      <c r="W34" s="971"/>
      <c r="X34" s="97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2.75">
      <c r="A35" s="177" t="s">
        <v>377</v>
      </c>
      <c r="B35" s="267">
        <f>6-0.5</f>
        <v>5.5</v>
      </c>
      <c r="C35" s="53">
        <f>6-0.5</f>
        <v>5.5</v>
      </c>
      <c r="D35" s="116">
        <f aca="true" t="shared" si="8" ref="D35:D42">(C35+B35)/2</f>
        <v>5.5</v>
      </c>
      <c r="E35" s="153" t="s">
        <v>210</v>
      </c>
      <c r="F35" s="49">
        <v>6</v>
      </c>
      <c r="G35" s="53">
        <v>6</v>
      </c>
      <c r="H35" s="116">
        <f aca="true" t="shared" si="9" ref="H35:H42">(G35+F35)/2</f>
        <v>6</v>
      </c>
      <c r="I35" s="229"/>
      <c r="J35" s="177" t="s">
        <v>51</v>
      </c>
      <c r="K35" s="178">
        <v>5</v>
      </c>
      <c r="L35" s="19">
        <v>5.5</v>
      </c>
      <c r="M35" s="116">
        <f aca="true" t="shared" si="10" ref="M35:M42">(L35+K35)/2</f>
        <v>5.25</v>
      </c>
      <c r="N35" s="177" t="s">
        <v>281</v>
      </c>
      <c r="O35" s="18">
        <v>6.5</v>
      </c>
      <c r="P35" s="19">
        <v>7</v>
      </c>
      <c r="Q35" s="116">
        <f aca="true" t="shared" si="11" ref="Q35:Q41">(P35+O35)/2</f>
        <v>6.75</v>
      </c>
      <c r="R35" s="22"/>
      <c r="S35" s="22"/>
      <c r="T35" s="22"/>
      <c r="U35" s="22"/>
      <c r="V35" s="22"/>
      <c r="W35" s="14"/>
      <c r="X35" s="85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>
      <c r="A36" s="177" t="s">
        <v>95</v>
      </c>
      <c r="B36" s="267">
        <v>5.5</v>
      </c>
      <c r="C36" s="53">
        <v>5.5</v>
      </c>
      <c r="D36" s="116">
        <f t="shared" si="8"/>
        <v>5.5</v>
      </c>
      <c r="E36" s="153" t="s">
        <v>288</v>
      </c>
      <c r="F36" s="49">
        <v>6</v>
      </c>
      <c r="G36" s="53">
        <v>7</v>
      </c>
      <c r="H36" s="116">
        <f t="shared" si="9"/>
        <v>6.5</v>
      </c>
      <c r="I36" s="229"/>
      <c r="J36" s="177" t="s">
        <v>39</v>
      </c>
      <c r="K36" s="178" t="s">
        <v>227</v>
      </c>
      <c r="L36" s="19" t="s">
        <v>227</v>
      </c>
      <c r="M36" s="116" t="s">
        <v>227</v>
      </c>
      <c r="N36" s="177" t="s">
        <v>172</v>
      </c>
      <c r="O36" s="18">
        <v>5.5</v>
      </c>
      <c r="P36" s="19">
        <v>5.5</v>
      </c>
      <c r="Q36" s="116">
        <f t="shared" si="11"/>
        <v>5.5</v>
      </c>
      <c r="R36" s="22"/>
      <c r="S36" s="22"/>
      <c r="T36" s="22"/>
      <c r="U36" s="22"/>
      <c r="V36" s="22"/>
      <c r="W36" s="17"/>
      <c r="X36" s="5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>
      <c r="A37" s="177" t="s">
        <v>375</v>
      </c>
      <c r="B37" s="267" t="s">
        <v>227</v>
      </c>
      <c r="C37" s="53" t="s">
        <v>227</v>
      </c>
      <c r="D37" s="116" t="s">
        <v>227</v>
      </c>
      <c r="E37" s="153" t="s">
        <v>213</v>
      </c>
      <c r="F37" s="49">
        <f>6.5-0.5</f>
        <v>6</v>
      </c>
      <c r="G37" s="53">
        <f>7-0.5</f>
        <v>6.5</v>
      </c>
      <c r="H37" s="116">
        <f t="shared" si="9"/>
        <v>6.25</v>
      </c>
      <c r="I37" s="229"/>
      <c r="J37" s="177" t="s">
        <v>370</v>
      </c>
      <c r="K37" s="178" t="s">
        <v>293</v>
      </c>
      <c r="L37" s="19" t="s">
        <v>293</v>
      </c>
      <c r="M37" s="116" t="s">
        <v>293</v>
      </c>
      <c r="N37" s="177" t="s">
        <v>183</v>
      </c>
      <c r="O37" s="18">
        <v>7</v>
      </c>
      <c r="P37" s="19">
        <v>6.5</v>
      </c>
      <c r="Q37" s="116">
        <f t="shared" si="11"/>
        <v>6.75</v>
      </c>
      <c r="R37" s="22"/>
      <c r="S37" s="22"/>
      <c r="T37" s="22"/>
      <c r="U37" s="22"/>
      <c r="V37" s="22"/>
      <c r="W37" s="17"/>
      <c r="X37" s="5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2.75">
      <c r="A38" s="177" t="s">
        <v>97</v>
      </c>
      <c r="B38" s="267">
        <f>6-0.5</f>
        <v>5.5</v>
      </c>
      <c r="C38" s="53">
        <f>6-0.5</f>
        <v>5.5</v>
      </c>
      <c r="D38" s="116">
        <f t="shared" si="8"/>
        <v>5.5</v>
      </c>
      <c r="E38" s="153" t="s">
        <v>221</v>
      </c>
      <c r="F38" s="49">
        <v>6</v>
      </c>
      <c r="G38" s="53">
        <v>6</v>
      </c>
      <c r="H38" s="116">
        <f t="shared" si="9"/>
        <v>6</v>
      </c>
      <c r="I38" s="229"/>
      <c r="J38" s="177" t="s">
        <v>41</v>
      </c>
      <c r="K38" s="178">
        <v>5</v>
      </c>
      <c r="L38" s="19">
        <v>5.5</v>
      </c>
      <c r="M38" s="116">
        <f t="shared" si="10"/>
        <v>5.25</v>
      </c>
      <c r="N38" s="177" t="s">
        <v>354</v>
      </c>
      <c r="O38" s="18">
        <v>6.5</v>
      </c>
      <c r="P38" s="19">
        <v>6.5</v>
      </c>
      <c r="Q38" s="116">
        <f t="shared" si="11"/>
        <v>6.5</v>
      </c>
      <c r="R38" s="22"/>
      <c r="S38" s="22"/>
      <c r="T38" s="22"/>
      <c r="U38" s="22"/>
      <c r="V38" s="22"/>
      <c r="W38" s="17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77" t="s">
        <v>107</v>
      </c>
      <c r="B39" s="267">
        <v>6.5</v>
      </c>
      <c r="C39" s="53">
        <v>6</v>
      </c>
      <c r="D39" s="116">
        <f t="shared" si="8"/>
        <v>6.25</v>
      </c>
      <c r="E39" s="153" t="s">
        <v>335</v>
      </c>
      <c r="F39" s="49">
        <v>6</v>
      </c>
      <c r="G39" s="53">
        <v>6</v>
      </c>
      <c r="H39" s="116">
        <f t="shared" si="9"/>
        <v>6</v>
      </c>
      <c r="I39" s="229"/>
      <c r="J39" s="177" t="s">
        <v>42</v>
      </c>
      <c r="K39" s="178">
        <f>6.5-0.5</f>
        <v>6</v>
      </c>
      <c r="L39" s="19">
        <f>5.5-0.5</f>
        <v>5</v>
      </c>
      <c r="M39" s="116">
        <f t="shared" si="10"/>
        <v>5.5</v>
      </c>
      <c r="N39" s="177" t="s">
        <v>175</v>
      </c>
      <c r="O39" s="18">
        <f>8+3+3</f>
        <v>14</v>
      </c>
      <c r="P39" s="19">
        <f>7.5+3+3</f>
        <v>13.5</v>
      </c>
      <c r="Q39" s="436">
        <f t="shared" si="11"/>
        <v>13.75</v>
      </c>
      <c r="R39" s="22"/>
      <c r="S39" s="22"/>
      <c r="T39" s="22"/>
      <c r="U39" s="22"/>
      <c r="V39" s="22"/>
      <c r="W39" s="17"/>
      <c r="X39" s="5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77" t="s">
        <v>106</v>
      </c>
      <c r="B40" s="267">
        <f>6-0.5</f>
        <v>5.5</v>
      </c>
      <c r="C40" s="53">
        <f>6-0.5</f>
        <v>5.5</v>
      </c>
      <c r="D40" s="116">
        <f t="shared" si="8"/>
        <v>5.5</v>
      </c>
      <c r="E40" s="153" t="s">
        <v>215</v>
      </c>
      <c r="F40" s="49">
        <f>7+3</f>
        <v>10</v>
      </c>
      <c r="G40" s="53">
        <f>6.5+3</f>
        <v>9.5</v>
      </c>
      <c r="H40" s="116">
        <f t="shared" si="9"/>
        <v>9.75</v>
      </c>
      <c r="I40" s="229"/>
      <c r="J40" s="177" t="s">
        <v>43</v>
      </c>
      <c r="K40" s="178">
        <v>5.5</v>
      </c>
      <c r="L40" s="19">
        <v>6</v>
      </c>
      <c r="M40" s="116">
        <f t="shared" si="10"/>
        <v>5.75</v>
      </c>
      <c r="N40" s="177" t="s">
        <v>282</v>
      </c>
      <c r="O40" s="18">
        <v>6</v>
      </c>
      <c r="P40" s="19">
        <v>6</v>
      </c>
      <c r="Q40" s="116">
        <f t="shared" si="11"/>
        <v>6</v>
      </c>
      <c r="R40" s="22"/>
      <c r="S40" s="22"/>
      <c r="T40" s="22"/>
      <c r="U40" s="22"/>
      <c r="V40" s="22"/>
      <c r="W40" s="17"/>
      <c r="X40" s="5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>
      <c r="A41" s="177" t="s">
        <v>104</v>
      </c>
      <c r="B41" s="267">
        <v>5.5</v>
      </c>
      <c r="C41" s="53">
        <v>6</v>
      </c>
      <c r="D41" s="116">
        <f t="shared" si="8"/>
        <v>5.75</v>
      </c>
      <c r="E41" s="153" t="s">
        <v>220</v>
      </c>
      <c r="F41" s="49">
        <f>7.5+3-0.5</f>
        <v>10</v>
      </c>
      <c r="G41" s="53">
        <f>6.5+3-0.5</f>
        <v>9</v>
      </c>
      <c r="H41" s="116">
        <f t="shared" si="9"/>
        <v>9.5</v>
      </c>
      <c r="I41" s="229"/>
      <c r="J41" s="177" t="s">
        <v>44</v>
      </c>
      <c r="K41" s="178">
        <f>6.5+3</f>
        <v>9.5</v>
      </c>
      <c r="L41" s="19">
        <f>6.5+3</f>
        <v>9.5</v>
      </c>
      <c r="M41" s="116">
        <f t="shared" si="10"/>
        <v>9.5</v>
      </c>
      <c r="N41" s="177" t="s">
        <v>205</v>
      </c>
      <c r="O41" s="18">
        <f>6.5-0.5</f>
        <v>6</v>
      </c>
      <c r="P41" s="19">
        <f>6.5-0.5</f>
        <v>6</v>
      </c>
      <c r="Q41" s="116">
        <f t="shared" si="11"/>
        <v>6</v>
      </c>
      <c r="R41" s="22"/>
      <c r="S41" s="22"/>
      <c r="T41" s="22"/>
      <c r="U41" s="22"/>
      <c r="V41" s="22"/>
      <c r="W41" s="17"/>
      <c r="X41" s="5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2.75">
      <c r="A42" s="177" t="s">
        <v>277</v>
      </c>
      <c r="B42" s="267">
        <v>7</v>
      </c>
      <c r="C42" s="53">
        <v>7</v>
      </c>
      <c r="D42" s="116">
        <f t="shared" si="8"/>
        <v>7</v>
      </c>
      <c r="E42" s="153" t="s">
        <v>214</v>
      </c>
      <c r="F42" s="49">
        <f>7+3-0.5</f>
        <v>9.5</v>
      </c>
      <c r="G42" s="53">
        <f>8+3-0.5</f>
        <v>10.5</v>
      </c>
      <c r="H42" s="116">
        <f t="shared" si="9"/>
        <v>10</v>
      </c>
      <c r="I42" s="229"/>
      <c r="J42" s="177" t="s">
        <v>45</v>
      </c>
      <c r="K42" s="178">
        <f>5.5-0.5</f>
        <v>5</v>
      </c>
      <c r="L42" s="19">
        <f>4.5-0.5</f>
        <v>4</v>
      </c>
      <c r="M42" s="116">
        <f t="shared" si="10"/>
        <v>4.5</v>
      </c>
      <c r="N42" s="177" t="s">
        <v>178</v>
      </c>
      <c r="O42" s="18" t="s">
        <v>227</v>
      </c>
      <c r="P42" s="19" t="s">
        <v>227</v>
      </c>
      <c r="Q42" s="116" t="s">
        <v>227</v>
      </c>
      <c r="R42" s="22"/>
      <c r="S42" s="22"/>
      <c r="T42" s="22"/>
      <c r="U42" s="22"/>
      <c r="V42" s="22"/>
      <c r="W42" s="17"/>
      <c r="X42" s="54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3.5" thickBot="1">
      <c r="A43" s="179" t="s">
        <v>102</v>
      </c>
      <c r="B43" s="268">
        <f>7-0.5</f>
        <v>6.5</v>
      </c>
      <c r="C43" s="96">
        <f>5.5-0.5</f>
        <v>5</v>
      </c>
      <c r="D43" s="117">
        <f>(C43+B43)/2</f>
        <v>5.75</v>
      </c>
      <c r="E43" s="154" t="s">
        <v>93</v>
      </c>
      <c r="F43" s="155">
        <f>7.5+3</f>
        <v>10.5</v>
      </c>
      <c r="G43" s="96">
        <f>7.5+3</f>
        <v>10.5</v>
      </c>
      <c r="H43" s="117">
        <f>(G43+F43)/2</f>
        <v>10.5</v>
      </c>
      <c r="I43" s="229"/>
      <c r="J43" s="179" t="s">
        <v>46</v>
      </c>
      <c r="K43" s="180">
        <v>6.5</v>
      </c>
      <c r="L43" s="65">
        <v>6</v>
      </c>
      <c r="M43" s="117">
        <f>(L43+K43)/2</f>
        <v>6.25</v>
      </c>
      <c r="N43" s="179" t="s">
        <v>179</v>
      </c>
      <c r="O43" s="87">
        <v>5.5</v>
      </c>
      <c r="P43" s="65">
        <v>6</v>
      </c>
      <c r="Q43" s="117">
        <f>(P43+O43)/2</f>
        <v>5.75</v>
      </c>
      <c r="R43" s="22"/>
      <c r="S43" s="22"/>
      <c r="T43" s="22"/>
      <c r="U43" s="22"/>
      <c r="V43" s="22"/>
      <c r="W43" s="17"/>
      <c r="X43" s="5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3.5" thickBot="1">
      <c r="A44" s="181"/>
      <c r="B44" s="269"/>
      <c r="C44" s="260"/>
      <c r="D44" s="52"/>
      <c r="E44" s="30"/>
      <c r="F44" s="4"/>
      <c r="G44" s="4"/>
      <c r="H44" s="52"/>
      <c r="I44" s="229"/>
      <c r="J44" s="46"/>
      <c r="K44" s="118"/>
      <c r="L44" s="118"/>
      <c r="M44" s="52"/>
      <c r="N44" s="181"/>
      <c r="O44" s="118"/>
      <c r="P44" s="118"/>
      <c r="Q44" s="52"/>
      <c r="R44" s="22"/>
      <c r="S44" s="22"/>
      <c r="T44" s="22"/>
      <c r="U44" s="22"/>
      <c r="V44" s="22"/>
      <c r="W44" s="17"/>
      <c r="X44" s="54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>
      <c r="A45" s="182" t="s">
        <v>319</v>
      </c>
      <c r="B45" s="270">
        <f>5-1</f>
        <v>4</v>
      </c>
      <c r="C45" s="264">
        <f>6-1</f>
        <v>5</v>
      </c>
      <c r="D45" s="121">
        <f aca="true" t="shared" si="12" ref="D45:D52">(C45+B45)/2</f>
        <v>4.5</v>
      </c>
      <c r="E45" s="156" t="s">
        <v>289</v>
      </c>
      <c r="F45" s="157" t="s">
        <v>226</v>
      </c>
      <c r="G45" s="158" t="s">
        <v>226</v>
      </c>
      <c r="H45" s="121" t="s">
        <v>226</v>
      </c>
      <c r="I45" s="229"/>
      <c r="J45" s="182" t="s">
        <v>36</v>
      </c>
      <c r="K45" s="183">
        <f>7-1-1</f>
        <v>5</v>
      </c>
      <c r="L45" s="120">
        <f>7.5-1-1</f>
        <v>5.5</v>
      </c>
      <c r="M45" s="121">
        <f aca="true" t="shared" si="13" ref="M45:M52">(L45+K45)/2</f>
        <v>5.25</v>
      </c>
      <c r="N45" s="182" t="s">
        <v>180</v>
      </c>
      <c r="O45" s="119">
        <f>6.5-1</f>
        <v>5.5</v>
      </c>
      <c r="P45" s="120">
        <f>6-1</f>
        <v>5</v>
      </c>
      <c r="Q45" s="121">
        <f aca="true" t="shared" si="14" ref="Q45:Q52">(P45+O45)/2</f>
        <v>5.25</v>
      </c>
      <c r="R45" s="22"/>
      <c r="S45" s="22"/>
      <c r="T45" s="22"/>
      <c r="U45" s="22"/>
      <c r="V45" s="22"/>
      <c r="W45" s="17"/>
      <c r="X45" s="54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2.75">
      <c r="A46" s="184" t="s">
        <v>101</v>
      </c>
      <c r="B46" s="271">
        <v>6.5</v>
      </c>
      <c r="C46" s="59">
        <v>6</v>
      </c>
      <c r="D46" s="122">
        <f t="shared" si="12"/>
        <v>6.25</v>
      </c>
      <c r="E46" s="248" t="s">
        <v>216</v>
      </c>
      <c r="F46" s="3">
        <v>6</v>
      </c>
      <c r="G46" s="48">
        <v>6.5</v>
      </c>
      <c r="H46" s="122">
        <f aca="true" t="shared" si="15" ref="H46:H52">(G46+F46)/2</f>
        <v>6.25</v>
      </c>
      <c r="I46" s="229"/>
      <c r="J46" s="184" t="s">
        <v>48</v>
      </c>
      <c r="K46" s="185">
        <v>5.5</v>
      </c>
      <c r="L46" s="52">
        <v>5</v>
      </c>
      <c r="M46" s="122">
        <f t="shared" si="13"/>
        <v>5.25</v>
      </c>
      <c r="N46" s="177" t="s">
        <v>182</v>
      </c>
      <c r="O46" s="18">
        <v>5.5</v>
      </c>
      <c r="P46" s="19">
        <v>6</v>
      </c>
      <c r="Q46" s="116">
        <f t="shared" si="14"/>
        <v>5.75</v>
      </c>
      <c r="R46" s="22"/>
      <c r="S46" s="22"/>
      <c r="T46" s="22"/>
      <c r="U46" s="22"/>
      <c r="V46" s="22"/>
      <c r="W46" s="17"/>
      <c r="X46" s="5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>
      <c r="A47" s="184" t="s">
        <v>105</v>
      </c>
      <c r="B47" s="271" t="s">
        <v>226</v>
      </c>
      <c r="C47" s="59" t="s">
        <v>226</v>
      </c>
      <c r="D47" s="122" t="s">
        <v>226</v>
      </c>
      <c r="E47" s="248" t="s">
        <v>212</v>
      </c>
      <c r="F47" s="3">
        <v>5</v>
      </c>
      <c r="G47" s="48">
        <v>5</v>
      </c>
      <c r="H47" s="122">
        <f t="shared" si="15"/>
        <v>5</v>
      </c>
      <c r="I47" s="229"/>
      <c r="J47" s="184" t="s">
        <v>49</v>
      </c>
      <c r="K47" s="185">
        <f>7+3</f>
        <v>10</v>
      </c>
      <c r="L47" s="52">
        <f>7+3</f>
        <v>10</v>
      </c>
      <c r="M47" s="122">
        <f t="shared" si="13"/>
        <v>10</v>
      </c>
      <c r="N47" s="184" t="s">
        <v>177</v>
      </c>
      <c r="O47" s="51" t="s">
        <v>228</v>
      </c>
      <c r="P47" s="52" t="s">
        <v>228</v>
      </c>
      <c r="Q47" s="122" t="s">
        <v>228</v>
      </c>
      <c r="R47" s="22"/>
      <c r="S47" s="22"/>
      <c r="T47" s="22"/>
      <c r="U47" s="22"/>
      <c r="V47" s="22"/>
      <c r="W47" s="40"/>
      <c r="X47" s="54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>
      <c r="A48" s="177" t="s">
        <v>275</v>
      </c>
      <c r="B48" s="267">
        <v>6</v>
      </c>
      <c r="C48" s="53">
        <v>6</v>
      </c>
      <c r="D48" s="116">
        <f t="shared" si="12"/>
        <v>6</v>
      </c>
      <c r="E48" s="248" t="s">
        <v>222</v>
      </c>
      <c r="F48" s="57">
        <v>6</v>
      </c>
      <c r="G48" s="24">
        <v>6</v>
      </c>
      <c r="H48" s="122">
        <f t="shared" si="15"/>
        <v>6</v>
      </c>
      <c r="I48" s="229"/>
      <c r="J48" s="177" t="s">
        <v>254</v>
      </c>
      <c r="K48" s="178">
        <v>6</v>
      </c>
      <c r="L48" s="19">
        <v>5.5</v>
      </c>
      <c r="M48" s="116">
        <f t="shared" si="13"/>
        <v>5.75</v>
      </c>
      <c r="N48" s="184" t="s">
        <v>292</v>
      </c>
      <c r="O48" s="51">
        <v>6.5</v>
      </c>
      <c r="P48" s="52">
        <v>6.5</v>
      </c>
      <c r="Q48" s="122">
        <f t="shared" si="14"/>
        <v>6.5</v>
      </c>
      <c r="R48" s="22"/>
      <c r="S48" s="22"/>
      <c r="T48" s="22"/>
      <c r="U48" s="22"/>
      <c r="V48" s="22"/>
      <c r="W48" s="17"/>
      <c r="X48" s="54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2.75">
      <c r="A49" s="184" t="s">
        <v>109</v>
      </c>
      <c r="B49" s="51">
        <v>5</v>
      </c>
      <c r="C49" s="59">
        <v>5</v>
      </c>
      <c r="D49" s="122">
        <f t="shared" si="12"/>
        <v>5</v>
      </c>
      <c r="E49" s="248" t="s">
        <v>223</v>
      </c>
      <c r="F49" s="57" t="s">
        <v>226</v>
      </c>
      <c r="G49" s="24" t="s">
        <v>226</v>
      </c>
      <c r="H49" s="122" t="s">
        <v>226</v>
      </c>
      <c r="I49" s="229"/>
      <c r="J49" s="184" t="s">
        <v>252</v>
      </c>
      <c r="K49" s="185">
        <v>5.5</v>
      </c>
      <c r="L49" s="52">
        <v>5.5</v>
      </c>
      <c r="M49" s="122">
        <f t="shared" si="13"/>
        <v>5.5</v>
      </c>
      <c r="N49" s="184" t="s">
        <v>173</v>
      </c>
      <c r="O49" s="51">
        <v>5</v>
      </c>
      <c r="P49" s="52">
        <v>5.5</v>
      </c>
      <c r="Q49" s="122">
        <f t="shared" si="14"/>
        <v>5.25</v>
      </c>
      <c r="R49" s="22"/>
      <c r="S49" s="22"/>
      <c r="T49" s="22"/>
      <c r="U49" s="22"/>
      <c r="V49" s="22"/>
      <c r="W49" s="17"/>
      <c r="X49" s="54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2.75">
      <c r="A50" s="184" t="s">
        <v>94</v>
      </c>
      <c r="B50" s="51">
        <v>5</v>
      </c>
      <c r="C50" s="59">
        <v>5.5</v>
      </c>
      <c r="D50" s="122">
        <f t="shared" si="12"/>
        <v>5.25</v>
      </c>
      <c r="E50" s="248" t="s">
        <v>291</v>
      </c>
      <c r="F50" s="57">
        <f>7+3</f>
        <v>10</v>
      </c>
      <c r="G50" s="24">
        <f>6+3</f>
        <v>9</v>
      </c>
      <c r="H50" s="122">
        <f t="shared" si="15"/>
        <v>9.5</v>
      </c>
      <c r="I50" s="229"/>
      <c r="J50" s="177" t="s">
        <v>371</v>
      </c>
      <c r="K50" s="178">
        <v>6.5</v>
      </c>
      <c r="L50" s="19">
        <v>6</v>
      </c>
      <c r="M50" s="116">
        <f t="shared" si="13"/>
        <v>6.25</v>
      </c>
      <c r="N50" s="184" t="s">
        <v>186</v>
      </c>
      <c r="O50" s="51">
        <v>5.5</v>
      </c>
      <c r="P50" s="52">
        <v>5.5</v>
      </c>
      <c r="Q50" s="122">
        <f t="shared" si="14"/>
        <v>5.5</v>
      </c>
      <c r="R50" s="22"/>
      <c r="S50" s="22"/>
      <c r="T50" s="22"/>
      <c r="U50" s="22"/>
      <c r="V50" s="22"/>
      <c r="W50" s="17"/>
      <c r="X50" s="54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3.5" thickBot="1">
      <c r="A51" s="186" t="s">
        <v>274</v>
      </c>
      <c r="B51" s="272">
        <v>5.5</v>
      </c>
      <c r="C51" s="265">
        <v>5.5</v>
      </c>
      <c r="D51" s="122">
        <f t="shared" si="12"/>
        <v>5.5</v>
      </c>
      <c r="E51" s="248" t="s">
        <v>290</v>
      </c>
      <c r="F51" s="3">
        <v>6</v>
      </c>
      <c r="G51" s="48">
        <v>5.5</v>
      </c>
      <c r="H51" s="122">
        <f t="shared" si="15"/>
        <v>5.75</v>
      </c>
      <c r="I51" s="229"/>
      <c r="J51" s="186" t="s">
        <v>53</v>
      </c>
      <c r="K51" s="187">
        <f>4-0.5-0.5</f>
        <v>3</v>
      </c>
      <c r="L51" s="124">
        <f>4-0.5-0.5</f>
        <v>3</v>
      </c>
      <c r="M51" s="122">
        <f t="shared" si="13"/>
        <v>3</v>
      </c>
      <c r="N51" s="186" t="s">
        <v>185</v>
      </c>
      <c r="O51" s="123">
        <v>5</v>
      </c>
      <c r="P51" s="124">
        <v>6</v>
      </c>
      <c r="Q51" s="122">
        <f t="shared" si="14"/>
        <v>5.5</v>
      </c>
      <c r="R51" s="22"/>
      <c r="S51" s="22"/>
      <c r="T51" s="22"/>
      <c r="U51" s="22"/>
      <c r="V51" s="22"/>
      <c r="W51" s="17"/>
      <c r="X51" s="54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3.5" thickBot="1">
      <c r="A52" s="179" t="s">
        <v>110</v>
      </c>
      <c r="B52" s="274">
        <v>0</v>
      </c>
      <c r="C52" s="96">
        <v>-0.5</v>
      </c>
      <c r="D52" s="125">
        <f t="shared" si="12"/>
        <v>-0.25</v>
      </c>
      <c r="E52" s="160" t="s">
        <v>373</v>
      </c>
      <c r="F52" s="161">
        <v>0</v>
      </c>
      <c r="G52" s="162">
        <v>0</v>
      </c>
      <c r="H52" s="125">
        <f t="shared" si="15"/>
        <v>0</v>
      </c>
      <c r="I52" s="229"/>
      <c r="J52" s="179" t="s">
        <v>54</v>
      </c>
      <c r="K52" s="180">
        <v>0</v>
      </c>
      <c r="L52" s="65">
        <v>-0.5</v>
      </c>
      <c r="M52" s="125">
        <f t="shared" si="13"/>
        <v>-0.25</v>
      </c>
      <c r="N52" s="179" t="s">
        <v>283</v>
      </c>
      <c r="O52" s="87">
        <v>0.5</v>
      </c>
      <c r="P52" s="65">
        <v>1</v>
      </c>
      <c r="Q52" s="277">
        <f t="shared" si="14"/>
        <v>0.75</v>
      </c>
      <c r="R52" s="22"/>
      <c r="S52" s="22"/>
      <c r="T52" s="22"/>
      <c r="U52" s="22"/>
      <c r="V52" s="22"/>
      <c r="W52" s="17"/>
      <c r="X52" s="40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>
      <c r="A53" s="168"/>
      <c r="B53" s="16"/>
      <c r="C53" s="58"/>
      <c r="D53" s="275"/>
      <c r="E53" s="46"/>
      <c r="F53" s="128"/>
      <c r="G53" s="128"/>
      <c r="H53" s="276"/>
      <c r="I53" s="229"/>
      <c r="J53" s="46"/>
      <c r="K53" s="128"/>
      <c r="L53" s="128"/>
      <c r="M53" s="131"/>
      <c r="N53" s="46"/>
      <c r="O53" s="128"/>
      <c r="P53" s="128"/>
      <c r="Q53" s="131"/>
      <c r="R53" s="22"/>
      <c r="S53" s="22"/>
      <c r="T53" s="22"/>
      <c r="U53" s="22"/>
      <c r="V53" s="22"/>
      <c r="W53" s="17"/>
      <c r="X53" s="4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>
      <c r="A54" s="14"/>
      <c r="B54" s="414">
        <f>D32+B33+B34+B35+B36+B48+B38+B39+B40+B41+B42+B43+B52</f>
        <v>70.5</v>
      </c>
      <c r="C54" s="290">
        <f>D32+C33+C34+C35+C36+C48+C38+C39+C40+C41+C42+C43+C52</f>
        <v>68.5</v>
      </c>
      <c r="D54" s="289">
        <f>D32+D33+D34+D35+D36+D48+D38+D39+D40+D41+D42+D43+D52</f>
        <v>69.5</v>
      </c>
      <c r="E54" s="29"/>
      <c r="F54" s="373">
        <f>H32+F33+F34+F35+F36+F37+F38+F39+F40+F41+F42+F43+F52</f>
        <v>84.5</v>
      </c>
      <c r="G54" s="373">
        <f>H32+G33+G34+G35+G36+G37+G38+G39+G40+G41+G42+G43+G52</f>
        <v>85.5</v>
      </c>
      <c r="H54" s="318">
        <f>H32+H33+H34+H35+H36+H37+H38+H39+H40+H41+H42+H43+H52</f>
        <v>85</v>
      </c>
      <c r="I54" s="229"/>
      <c r="J54" s="29"/>
      <c r="K54" s="287">
        <f>M32+K33+K34+K35+K50+K48+K38+K39+K40+K41+K42+K43+K52</f>
        <v>69.5</v>
      </c>
      <c r="L54" s="319">
        <f>M32+L33+L34+L35+L50+L48+L38+L39+L40+L41+L42+L43+L52</f>
        <v>68</v>
      </c>
      <c r="M54" s="286">
        <f>M32+M33+M34+M35+M50+M48+M38+M39+M40+M41+M42+M43+M52</f>
        <v>68.75</v>
      </c>
      <c r="N54" s="29"/>
      <c r="O54" s="339">
        <f>Q32+O33+O34+O35+O36+O37+O38+O39+O40+O41+O46+O43+O52</f>
        <v>75.5</v>
      </c>
      <c r="P54" s="363">
        <f>Q32+P33+P34+P35+P36+P37+P38+P39+P40+P41+P46+P43+P52</f>
        <v>77</v>
      </c>
      <c r="Q54" s="375">
        <f>Q32+Q33+Q34+Q35+Q36+Q37+Q38+Q39+Q40+Q41+Q46+Q43+Q52</f>
        <v>76.25</v>
      </c>
      <c r="R54" s="22"/>
      <c r="S54" s="22"/>
      <c r="T54" s="22"/>
      <c r="U54" s="22"/>
      <c r="V54" s="22"/>
      <c r="W54" s="17"/>
      <c r="X54" s="86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3.5" thickBot="1">
      <c r="A55" s="14"/>
      <c r="B55" s="28"/>
      <c r="C55" s="140"/>
      <c r="D55" s="138"/>
      <c r="E55" s="29"/>
      <c r="F55" s="14"/>
      <c r="G55" s="14"/>
      <c r="H55" s="76"/>
      <c r="I55" s="229"/>
      <c r="J55" s="188"/>
      <c r="K55" s="126"/>
      <c r="L55" s="126"/>
      <c r="M55" s="76"/>
      <c r="N55" s="188"/>
      <c r="O55" s="126"/>
      <c r="P55" s="126"/>
      <c r="Q55" s="76"/>
      <c r="R55" s="22"/>
      <c r="S55" s="22"/>
      <c r="T55" s="22"/>
      <c r="U55" s="22"/>
      <c r="V55" s="22"/>
      <c r="W55" s="17"/>
      <c r="X55" s="4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8.75" thickBot="1">
      <c r="A56" s="169"/>
      <c r="B56" s="169"/>
      <c r="C56" s="310"/>
      <c r="D56" s="311">
        <v>1</v>
      </c>
      <c r="E56" s="292"/>
      <c r="F56" s="293"/>
      <c r="G56" s="293"/>
      <c r="H56" s="163">
        <v>4</v>
      </c>
      <c r="I56" s="312"/>
      <c r="J56" s="296"/>
      <c r="K56" s="297"/>
      <c r="L56" s="297"/>
      <c r="M56" s="189">
        <v>1</v>
      </c>
      <c r="N56" s="294"/>
      <c r="O56" s="295"/>
      <c r="P56" s="295"/>
      <c r="Q56" s="172">
        <v>3</v>
      </c>
      <c r="R56" s="22"/>
      <c r="S56" s="22"/>
      <c r="T56" s="22"/>
      <c r="U56" s="22"/>
      <c r="V56" s="22"/>
      <c r="W56" s="17"/>
      <c r="X56" s="4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6" customHeight="1" thickBot="1">
      <c r="A57" s="22"/>
      <c r="B57" s="22"/>
      <c r="C57" s="22"/>
      <c r="D57" s="22"/>
      <c r="E57" s="233"/>
      <c r="F57" s="234"/>
      <c r="G57" s="234"/>
      <c r="H57" s="234"/>
      <c r="I57" s="229"/>
      <c r="J57" s="234"/>
      <c r="K57" s="234"/>
      <c r="L57" s="234"/>
      <c r="M57" s="23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thickBot="1">
      <c r="A58" s="22"/>
      <c r="B58" s="22"/>
      <c r="C58" s="22"/>
      <c r="D58" s="22"/>
      <c r="E58" s="932" t="s">
        <v>612</v>
      </c>
      <c r="F58" s="933"/>
      <c r="G58" s="933"/>
      <c r="H58" s="933"/>
      <c r="I58" s="933"/>
      <c r="J58" s="933"/>
      <c r="K58" s="933"/>
      <c r="L58" s="933"/>
      <c r="M58" s="93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3.5" thickBot="1">
      <c r="A59" s="22"/>
      <c r="B59" s="22"/>
      <c r="C59" s="22"/>
      <c r="D59" s="22"/>
      <c r="E59" s="923" t="s">
        <v>34</v>
      </c>
      <c r="F59" s="924"/>
      <c r="G59" s="924"/>
      <c r="H59" s="943"/>
      <c r="I59" s="216"/>
      <c r="J59" s="907" t="s">
        <v>33</v>
      </c>
      <c r="K59" s="970"/>
      <c r="L59" s="970"/>
      <c r="M59" s="908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3.5" thickBot="1">
      <c r="A60" s="22"/>
      <c r="B60" s="22"/>
      <c r="C60" s="22"/>
      <c r="D60" s="22"/>
      <c r="E60" s="213" t="s">
        <v>3</v>
      </c>
      <c r="F60" s="213" t="s">
        <v>20</v>
      </c>
      <c r="G60" s="213" t="s">
        <v>21</v>
      </c>
      <c r="H60" s="214">
        <v>2</v>
      </c>
      <c r="I60" s="4"/>
      <c r="J60" s="210" t="s">
        <v>3</v>
      </c>
      <c r="K60" s="210" t="s">
        <v>20</v>
      </c>
      <c r="L60" s="210" t="s">
        <v>21</v>
      </c>
      <c r="M60" s="211"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>
      <c r="A61" s="22"/>
      <c r="B61" s="22"/>
      <c r="C61" s="22"/>
      <c r="D61" s="22"/>
      <c r="E61" s="175" t="s">
        <v>55</v>
      </c>
      <c r="F61" s="176">
        <f>6-1-1-1</f>
        <v>3</v>
      </c>
      <c r="G61" s="114">
        <f>5.5-1-1-1</f>
        <v>2.5</v>
      </c>
      <c r="H61" s="115">
        <f>(G61+F61)/2</f>
        <v>2.75</v>
      </c>
      <c r="I61" s="4"/>
      <c r="J61" s="175" t="s">
        <v>85</v>
      </c>
      <c r="K61" s="176">
        <f>6-1</f>
        <v>5</v>
      </c>
      <c r="L61" s="114">
        <f>6-1</f>
        <v>5</v>
      </c>
      <c r="M61" s="115">
        <f>(L61+K61)/2</f>
        <v>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>
      <c r="A62" s="22"/>
      <c r="B62" s="22"/>
      <c r="C62" s="22"/>
      <c r="D62" s="22"/>
      <c r="E62" s="177" t="s">
        <v>68</v>
      </c>
      <c r="F62" s="178">
        <v>6</v>
      </c>
      <c r="G62" s="19">
        <v>5.5</v>
      </c>
      <c r="H62" s="116">
        <f>(G62+F62)/2</f>
        <v>5.75</v>
      </c>
      <c r="I62" s="4"/>
      <c r="J62" s="177" t="s">
        <v>75</v>
      </c>
      <c r="K62" s="178">
        <v>7</v>
      </c>
      <c r="L62" s="19">
        <v>6.5</v>
      </c>
      <c r="M62" s="116">
        <f>(L62+K62)/2</f>
        <v>6.75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>
      <c r="A63" s="22"/>
      <c r="B63" s="22"/>
      <c r="C63" s="22"/>
      <c r="D63" s="22"/>
      <c r="E63" s="177" t="s">
        <v>57</v>
      </c>
      <c r="F63" s="178">
        <v>6</v>
      </c>
      <c r="G63" s="19">
        <v>6</v>
      </c>
      <c r="H63" s="116">
        <f aca="true" t="shared" si="16" ref="H63:H70">(G63+F63)/2</f>
        <v>6</v>
      </c>
      <c r="I63" s="4"/>
      <c r="J63" s="177" t="s">
        <v>324</v>
      </c>
      <c r="K63" s="178">
        <f>6-0.5</f>
        <v>5.5</v>
      </c>
      <c r="L63" s="19">
        <f>5-0.5</f>
        <v>4.5</v>
      </c>
      <c r="M63" s="116">
        <f aca="true" t="shared" si="17" ref="M63:M70">(L63+K63)/2</f>
        <v>5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>
      <c r="A64" s="22"/>
      <c r="B64" s="22"/>
      <c r="C64" s="22"/>
      <c r="D64" s="22"/>
      <c r="E64" s="177" t="s">
        <v>261</v>
      </c>
      <c r="F64" s="178">
        <v>4</v>
      </c>
      <c r="G64" s="19">
        <v>5</v>
      </c>
      <c r="H64" s="116">
        <f t="shared" si="16"/>
        <v>4.5</v>
      </c>
      <c r="I64" s="4"/>
      <c r="J64" s="177" t="s">
        <v>268</v>
      </c>
      <c r="K64" s="178">
        <v>6</v>
      </c>
      <c r="L64" s="19">
        <v>6.5</v>
      </c>
      <c r="M64" s="116">
        <f t="shared" si="17"/>
        <v>6.25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>
      <c r="A65" s="22"/>
      <c r="B65" s="22"/>
      <c r="C65" s="22"/>
      <c r="D65" s="22"/>
      <c r="E65" s="177" t="s">
        <v>69</v>
      </c>
      <c r="F65" s="178">
        <v>6</v>
      </c>
      <c r="G65" s="19">
        <v>6</v>
      </c>
      <c r="H65" s="116">
        <f t="shared" si="16"/>
        <v>6</v>
      </c>
      <c r="I65" s="4"/>
      <c r="J65" s="177" t="s">
        <v>270</v>
      </c>
      <c r="K65" s="178">
        <f>6.5+3</f>
        <v>9.5</v>
      </c>
      <c r="L65" s="19">
        <f>6.5+3</f>
        <v>9.5</v>
      </c>
      <c r="M65" s="116">
        <f t="shared" si="17"/>
        <v>9.5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>
      <c r="A66" s="22"/>
      <c r="B66" s="22"/>
      <c r="C66" s="22"/>
      <c r="D66" s="22"/>
      <c r="E66" s="177" t="s">
        <v>59</v>
      </c>
      <c r="F66" s="178">
        <f>5.5-0.5</f>
        <v>5</v>
      </c>
      <c r="G66" s="19">
        <f>5.5-0.5</f>
        <v>5</v>
      </c>
      <c r="H66" s="116">
        <f t="shared" si="16"/>
        <v>5</v>
      </c>
      <c r="I66" s="4"/>
      <c r="J66" s="177" t="s">
        <v>272</v>
      </c>
      <c r="K66" s="178">
        <v>5.5</v>
      </c>
      <c r="L66" s="19">
        <v>6.5</v>
      </c>
      <c r="M66" s="116">
        <f t="shared" si="17"/>
        <v>6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>
      <c r="A67" s="22"/>
      <c r="B67" s="22"/>
      <c r="C67" s="22"/>
      <c r="D67" s="22"/>
      <c r="E67" s="177" t="s">
        <v>60</v>
      </c>
      <c r="F67" s="178">
        <v>5.5</v>
      </c>
      <c r="G67" s="19">
        <v>5.5</v>
      </c>
      <c r="H67" s="116">
        <f t="shared" si="16"/>
        <v>5.5</v>
      </c>
      <c r="I67" s="4"/>
      <c r="J67" s="177" t="s">
        <v>89</v>
      </c>
      <c r="K67" s="178">
        <v>6.5</v>
      </c>
      <c r="L67" s="19">
        <v>6</v>
      </c>
      <c r="M67" s="116">
        <f t="shared" si="17"/>
        <v>6.25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>
      <c r="A68" s="22"/>
      <c r="B68" s="22"/>
      <c r="C68" s="22"/>
      <c r="D68" s="22"/>
      <c r="E68" s="177" t="s">
        <v>62</v>
      </c>
      <c r="F68" s="178">
        <v>6.5</v>
      </c>
      <c r="G68" s="19">
        <v>6.5</v>
      </c>
      <c r="H68" s="116">
        <f t="shared" si="16"/>
        <v>6.5</v>
      </c>
      <c r="I68" s="4"/>
      <c r="J68" s="177" t="s">
        <v>81</v>
      </c>
      <c r="K68" s="178">
        <v>7</v>
      </c>
      <c r="L68" s="19">
        <v>6.5</v>
      </c>
      <c r="M68" s="116">
        <f t="shared" si="17"/>
        <v>6.75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>
      <c r="A69" s="22"/>
      <c r="B69" s="22"/>
      <c r="C69" s="22"/>
      <c r="D69" s="22"/>
      <c r="E69" s="177" t="s">
        <v>71</v>
      </c>
      <c r="F69" s="178">
        <f>7+3</f>
        <v>10</v>
      </c>
      <c r="G69" s="19">
        <f>6.5+3</f>
        <v>9.5</v>
      </c>
      <c r="H69" s="116">
        <f t="shared" si="16"/>
        <v>9.75</v>
      </c>
      <c r="I69" s="4"/>
      <c r="J69" s="177" t="s">
        <v>83</v>
      </c>
      <c r="K69" s="178">
        <v>5.5</v>
      </c>
      <c r="L69" s="19">
        <v>5</v>
      </c>
      <c r="M69" s="116">
        <f t="shared" si="17"/>
        <v>5.25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>
      <c r="A70" s="22"/>
      <c r="B70" s="22"/>
      <c r="C70" s="22"/>
      <c r="D70" s="22"/>
      <c r="E70" s="177" t="s">
        <v>64</v>
      </c>
      <c r="F70" s="178">
        <v>7</v>
      </c>
      <c r="G70" s="19">
        <v>6.5</v>
      </c>
      <c r="H70" s="116">
        <f t="shared" si="16"/>
        <v>6.75</v>
      </c>
      <c r="I70" s="4"/>
      <c r="J70" s="177" t="s">
        <v>82</v>
      </c>
      <c r="K70" s="368">
        <f>7.5+3</f>
        <v>10.5</v>
      </c>
      <c r="L70" s="19">
        <f>6.5+3</f>
        <v>9.5</v>
      </c>
      <c r="M70" s="116">
        <f t="shared" si="17"/>
        <v>10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3.5" thickBot="1">
      <c r="A71" s="22"/>
      <c r="B71" s="22"/>
      <c r="C71" s="22"/>
      <c r="D71" s="22"/>
      <c r="E71" s="179" t="s">
        <v>321</v>
      </c>
      <c r="F71" s="180">
        <v>6.5</v>
      </c>
      <c r="G71" s="65">
        <v>7</v>
      </c>
      <c r="H71" s="117">
        <f>(G71+F71)/2</f>
        <v>6.75</v>
      </c>
      <c r="I71" s="4"/>
      <c r="J71" s="179" t="s">
        <v>325</v>
      </c>
      <c r="K71" s="180">
        <f>7+2</f>
        <v>9</v>
      </c>
      <c r="L71" s="65">
        <f>6+2</f>
        <v>8</v>
      </c>
      <c r="M71" s="117">
        <f>(L71+K71)/2</f>
        <v>8.5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3.5" thickBot="1">
      <c r="A72" s="22"/>
      <c r="B72" s="22"/>
      <c r="C72" s="22"/>
      <c r="D72" s="22"/>
      <c r="E72" s="46"/>
      <c r="F72" s="128"/>
      <c r="G72" s="128"/>
      <c r="H72" s="52"/>
      <c r="I72" s="4"/>
      <c r="J72" s="181"/>
      <c r="K72" s="118"/>
      <c r="L72" s="118"/>
      <c r="M72" s="5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>
      <c r="A73" s="22"/>
      <c r="B73" s="22"/>
      <c r="C73" s="22"/>
      <c r="D73" s="22"/>
      <c r="E73" s="182" t="s">
        <v>260</v>
      </c>
      <c r="F73" s="183" t="s">
        <v>226</v>
      </c>
      <c r="G73" s="120" t="s">
        <v>226</v>
      </c>
      <c r="H73" s="121" t="s">
        <v>226</v>
      </c>
      <c r="I73" s="4"/>
      <c r="J73" s="182" t="s">
        <v>273</v>
      </c>
      <c r="K73" s="183" t="s">
        <v>226</v>
      </c>
      <c r="L73" s="120" t="s">
        <v>226</v>
      </c>
      <c r="M73" s="121" t="s">
        <v>226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>
      <c r="A74" s="22"/>
      <c r="B74" s="22"/>
      <c r="C74" s="22"/>
      <c r="D74" s="22"/>
      <c r="E74" s="184" t="s">
        <v>56</v>
      </c>
      <c r="F74" s="185">
        <v>6.5</v>
      </c>
      <c r="G74" s="52">
        <v>5.5</v>
      </c>
      <c r="H74" s="122">
        <f aca="true" t="shared" si="18" ref="H74:H80">(G74+F74)/2</f>
        <v>6</v>
      </c>
      <c r="I74" s="4"/>
      <c r="J74" s="184" t="s">
        <v>76</v>
      </c>
      <c r="K74" s="185" t="s">
        <v>226</v>
      </c>
      <c r="L74" s="52" t="s">
        <v>226</v>
      </c>
      <c r="M74" s="122" t="s">
        <v>226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>
      <c r="A75" s="22"/>
      <c r="B75" s="22"/>
      <c r="C75" s="22"/>
      <c r="D75" s="22"/>
      <c r="E75" s="184" t="s">
        <v>256</v>
      </c>
      <c r="F75" s="185">
        <v>4</v>
      </c>
      <c r="G75" s="52">
        <v>5</v>
      </c>
      <c r="H75" s="122">
        <f t="shared" si="18"/>
        <v>4.5</v>
      </c>
      <c r="I75" s="4"/>
      <c r="J75" s="184" t="s">
        <v>362</v>
      </c>
      <c r="K75" s="185">
        <v>5.5</v>
      </c>
      <c r="L75" s="52">
        <v>5.5</v>
      </c>
      <c r="M75" s="122">
        <f aca="true" t="shared" si="19" ref="M75:M80">(L75+K75)/2</f>
        <v>5.5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>
      <c r="A76" s="22"/>
      <c r="B76" s="22"/>
      <c r="C76" s="22"/>
      <c r="D76" s="22"/>
      <c r="E76" s="184" t="s">
        <v>360</v>
      </c>
      <c r="F76" s="185" t="s">
        <v>226</v>
      </c>
      <c r="G76" s="52" t="s">
        <v>226</v>
      </c>
      <c r="H76" s="122" t="s">
        <v>226</v>
      </c>
      <c r="I76" s="4"/>
      <c r="J76" s="184" t="s">
        <v>392</v>
      </c>
      <c r="K76" s="185" t="s">
        <v>228</v>
      </c>
      <c r="L76" s="52" t="s">
        <v>228</v>
      </c>
      <c r="M76" s="122" t="s">
        <v>228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>
      <c r="A77" s="4"/>
      <c r="B77" s="4"/>
      <c r="C77" s="4"/>
      <c r="D77" s="4"/>
      <c r="E77" s="184" t="s">
        <v>61</v>
      </c>
      <c r="F77" s="185" t="s">
        <v>226</v>
      </c>
      <c r="G77" s="52" t="s">
        <v>226</v>
      </c>
      <c r="H77" s="122" t="s">
        <v>226</v>
      </c>
      <c r="I77" s="4"/>
      <c r="J77" s="184" t="s">
        <v>79</v>
      </c>
      <c r="K77" s="185" t="s">
        <v>226</v>
      </c>
      <c r="L77" s="52" t="s">
        <v>226</v>
      </c>
      <c r="M77" s="122" t="s">
        <v>226</v>
      </c>
      <c r="N77" s="4"/>
      <c r="O77" s="22"/>
      <c r="P77" s="22"/>
      <c r="Q77" s="22"/>
      <c r="R77" s="22"/>
      <c r="S77" s="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>
      <c r="A78" s="4"/>
      <c r="B78" s="4"/>
      <c r="C78" s="4"/>
      <c r="D78" s="4"/>
      <c r="E78" s="184" t="s">
        <v>361</v>
      </c>
      <c r="F78" s="185" t="s">
        <v>228</v>
      </c>
      <c r="G78" s="52" t="s">
        <v>228</v>
      </c>
      <c r="H78" s="122" t="s">
        <v>228</v>
      </c>
      <c r="I78" s="4"/>
      <c r="J78" s="184" t="s">
        <v>91</v>
      </c>
      <c r="K78" s="185">
        <f>6+3</f>
        <v>9</v>
      </c>
      <c r="L78" s="52">
        <f>7+3</f>
        <v>10</v>
      </c>
      <c r="M78" s="122">
        <f t="shared" si="19"/>
        <v>9.5</v>
      </c>
      <c r="N78" s="4"/>
      <c r="O78" s="22"/>
      <c r="P78" s="22"/>
      <c r="Q78" s="22"/>
      <c r="R78" s="22"/>
      <c r="S78" s="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 thickBot="1">
      <c r="A79" s="209"/>
      <c r="B79" s="209"/>
      <c r="C79" s="209"/>
      <c r="D79" s="209"/>
      <c r="E79" s="186" t="s">
        <v>72</v>
      </c>
      <c r="F79" s="187" t="s">
        <v>226</v>
      </c>
      <c r="G79" s="124" t="s">
        <v>226</v>
      </c>
      <c r="H79" s="122" t="s">
        <v>226</v>
      </c>
      <c r="I79" s="209"/>
      <c r="J79" s="186" t="s">
        <v>84</v>
      </c>
      <c r="K79" s="187">
        <v>6</v>
      </c>
      <c r="L79" s="124">
        <v>6</v>
      </c>
      <c r="M79" s="122">
        <f t="shared" si="19"/>
        <v>6</v>
      </c>
      <c r="N79" s="209"/>
      <c r="O79" s="22"/>
      <c r="P79" s="22"/>
      <c r="Q79" s="22"/>
      <c r="R79" s="22"/>
      <c r="S79" s="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3.5" thickBot="1">
      <c r="A80" s="481"/>
      <c r="B80" s="481"/>
      <c r="C80" s="481"/>
      <c r="D80" s="482"/>
      <c r="E80" s="179" t="s">
        <v>73</v>
      </c>
      <c r="F80" s="180">
        <v>-1</v>
      </c>
      <c r="G80" s="65">
        <v>0</v>
      </c>
      <c r="H80" s="125">
        <f t="shared" si="18"/>
        <v>-0.5</v>
      </c>
      <c r="I80" s="108"/>
      <c r="J80" s="179" t="s">
        <v>92</v>
      </c>
      <c r="K80" s="180">
        <v>2</v>
      </c>
      <c r="L80" s="65">
        <v>2</v>
      </c>
      <c r="M80" s="125">
        <f t="shared" si="19"/>
        <v>2</v>
      </c>
      <c r="N80" s="480"/>
      <c r="O80" s="22"/>
      <c r="P80" s="22"/>
      <c r="Q80" s="22"/>
      <c r="R80" s="22"/>
      <c r="S80" s="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>
      <c r="A81" s="109"/>
      <c r="B81" s="109"/>
      <c r="C81" s="109"/>
      <c r="D81" s="107"/>
      <c r="E81" s="46"/>
      <c r="F81" s="128"/>
      <c r="G81" s="128"/>
      <c r="H81" s="131"/>
      <c r="I81" s="108"/>
      <c r="J81" s="60"/>
      <c r="K81" s="56"/>
      <c r="L81" s="56"/>
      <c r="M81" s="131"/>
      <c r="N81" s="110"/>
      <c r="O81" s="22"/>
      <c r="P81" s="22"/>
      <c r="Q81" s="22"/>
      <c r="R81" s="22"/>
      <c r="S81" s="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>
      <c r="A82" s="14"/>
      <c r="B82" s="14"/>
      <c r="C82" s="14"/>
      <c r="D82" s="25"/>
      <c r="E82" s="29"/>
      <c r="F82" s="315">
        <f>H60+F61+F62+F63+F64+F65+F66+F67+F68+F69+F70+F71+F80</f>
        <v>66.5</v>
      </c>
      <c r="G82" s="438">
        <f>H60+G61+G62+G63+G64+G65+G66+G67+G68+G69+G70+G71+G80</f>
        <v>67</v>
      </c>
      <c r="H82" s="445">
        <f>H60+H61+H62+H63+H64+H65+H66+H67+H68+H69+H70+H71+H80</f>
        <v>66.75</v>
      </c>
      <c r="I82" s="106"/>
      <c r="J82" s="29"/>
      <c r="K82" s="280">
        <f>M60+K61+K62+K63+K64+K65+K66+K67+K68+K69+K70+K71+K80</f>
        <v>79</v>
      </c>
      <c r="L82" s="380">
        <f>M60+L61+L62+L63+L64+L65+L66+L67+L68+L69+L70+L71+L80</f>
        <v>75.5</v>
      </c>
      <c r="M82" s="486">
        <f>M60+M61+M62+M63+M64+M65+M66+M67+M68+M69+M70+M71+M80</f>
        <v>77.25</v>
      </c>
      <c r="N82" s="14"/>
      <c r="O82" s="22"/>
      <c r="P82" s="22"/>
      <c r="Q82" s="22"/>
      <c r="R82" s="22"/>
      <c r="S82" s="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3.5" thickBot="1">
      <c r="A83" s="17"/>
      <c r="B83" s="17"/>
      <c r="C83" s="17"/>
      <c r="D83" s="54"/>
      <c r="E83" s="188"/>
      <c r="F83" s="126"/>
      <c r="G83" s="126"/>
      <c r="H83" s="76"/>
      <c r="I83" s="40"/>
      <c r="J83" s="188"/>
      <c r="K83" s="126"/>
      <c r="L83" s="126"/>
      <c r="M83" s="76"/>
      <c r="N83" s="17"/>
      <c r="O83" s="22"/>
      <c r="P83" s="22"/>
      <c r="Q83" s="22"/>
      <c r="R83" s="22"/>
      <c r="S83" s="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8.75" thickBot="1">
      <c r="A84" s="17"/>
      <c r="B84" s="17"/>
      <c r="C84" s="17"/>
      <c r="D84" s="54"/>
      <c r="E84" s="300"/>
      <c r="F84" s="301"/>
      <c r="G84" s="301"/>
      <c r="H84" s="215">
        <v>1</v>
      </c>
      <c r="I84" s="66"/>
      <c r="J84" s="298"/>
      <c r="K84" s="299"/>
      <c r="L84" s="299"/>
      <c r="M84" s="212">
        <v>3</v>
      </c>
      <c r="N84" s="17"/>
      <c r="O84" s="22"/>
      <c r="P84" s="22"/>
      <c r="Q84" s="22"/>
      <c r="R84" s="22"/>
      <c r="S84" s="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>
      <c r="A85" s="17"/>
      <c r="B85" s="17"/>
      <c r="C85" s="17"/>
      <c r="D85" s="54"/>
      <c r="E85" s="17"/>
      <c r="F85" s="17"/>
      <c r="G85" s="17"/>
      <c r="H85" s="40"/>
      <c r="I85" s="40"/>
      <c r="J85" s="17"/>
      <c r="K85" s="17"/>
      <c r="L85" s="17"/>
      <c r="M85" s="54"/>
      <c r="N85" s="17"/>
      <c r="O85" s="17"/>
      <c r="P85" s="17"/>
      <c r="Q85" s="54"/>
      <c r="R85" s="4"/>
      <c r="S85" s="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4.25">
      <c r="A86" s="17"/>
      <c r="B86" s="17"/>
      <c r="C86" s="17"/>
      <c r="D86" s="54"/>
      <c r="E86" s="17"/>
      <c r="F86" s="17"/>
      <c r="G86" s="17"/>
      <c r="H86" s="40"/>
      <c r="I86" s="40"/>
      <c r="J86" s="17"/>
      <c r="K86" s="17"/>
      <c r="L86" s="17"/>
      <c r="M86" s="54"/>
      <c r="N86" s="17"/>
      <c r="O86" s="17"/>
      <c r="P86" s="17"/>
      <c r="Q86" s="54"/>
      <c r="R86" s="4"/>
      <c r="S86" s="4"/>
      <c r="T86" s="22"/>
      <c r="U86" s="972"/>
      <c r="V86" s="972"/>
      <c r="W86" s="972"/>
      <c r="X86" s="972"/>
      <c r="Y86" s="97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>
      <c r="A87" s="17"/>
      <c r="B87" s="17"/>
      <c r="C87" s="17"/>
      <c r="D87" s="54"/>
      <c r="E87" s="17"/>
      <c r="F87" s="17"/>
      <c r="G87" s="17"/>
      <c r="H87" s="40"/>
      <c r="I87" s="40"/>
      <c r="J87" s="17"/>
      <c r="K87" s="17"/>
      <c r="L87" s="17"/>
      <c r="M87" s="54"/>
      <c r="N87" s="17"/>
      <c r="O87" s="17"/>
      <c r="P87" s="17"/>
      <c r="Q87" s="54"/>
      <c r="R87" s="4"/>
      <c r="S87" s="4"/>
      <c r="T87" s="22"/>
      <c r="U87" s="969"/>
      <c r="V87" s="969"/>
      <c r="W87" s="105"/>
      <c r="X87" s="959"/>
      <c r="Y87" s="959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>
      <c r="A88" s="17"/>
      <c r="B88" s="17"/>
      <c r="C88" s="17"/>
      <c r="D88" s="54"/>
      <c r="E88" s="17"/>
      <c r="F88" s="17"/>
      <c r="G88" s="17"/>
      <c r="H88" s="40"/>
      <c r="I88" s="40"/>
      <c r="J88" s="17"/>
      <c r="K88" s="17"/>
      <c r="L88" s="17"/>
      <c r="M88" s="54"/>
      <c r="N88" s="17"/>
      <c r="O88" s="17"/>
      <c r="P88" s="17"/>
      <c r="Q88" s="54"/>
      <c r="R88" s="4"/>
      <c r="S88" s="4"/>
      <c r="T88" s="22"/>
      <c r="U88" s="109"/>
      <c r="V88" s="107"/>
      <c r="W88" s="105"/>
      <c r="X88" s="110"/>
      <c r="Y88" s="10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>
      <c r="A89" s="17"/>
      <c r="B89" s="17"/>
      <c r="C89" s="17"/>
      <c r="D89" s="54"/>
      <c r="E89" s="17"/>
      <c r="F89" s="17"/>
      <c r="G89" s="17"/>
      <c r="H89" s="40"/>
      <c r="I89" s="40"/>
      <c r="J89" s="17"/>
      <c r="K89" s="17"/>
      <c r="L89" s="17"/>
      <c r="M89" s="54"/>
      <c r="N89" s="17"/>
      <c r="O89" s="17"/>
      <c r="P89" s="17"/>
      <c r="Q89" s="54"/>
      <c r="R89" s="4"/>
      <c r="S89" s="4"/>
      <c r="T89" s="22"/>
      <c r="U89" s="14"/>
      <c r="V89" s="25"/>
      <c r="W89" s="4"/>
      <c r="X89" s="14"/>
      <c r="Y89" s="25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.75">
      <c r="A90" s="17"/>
      <c r="B90" s="17"/>
      <c r="C90" s="17"/>
      <c r="D90" s="54"/>
      <c r="E90" s="17"/>
      <c r="F90" s="17"/>
      <c r="G90" s="17"/>
      <c r="H90" s="40"/>
      <c r="I90" s="40"/>
      <c r="J90" s="17"/>
      <c r="K90" s="17"/>
      <c r="L90" s="17"/>
      <c r="M90" s="54"/>
      <c r="N90" s="17"/>
      <c r="O90" s="17"/>
      <c r="P90" s="17"/>
      <c r="Q90" s="54"/>
      <c r="R90" s="4"/>
      <c r="S90" s="4"/>
      <c r="T90" s="22"/>
      <c r="U90" s="17"/>
      <c r="V90" s="54"/>
      <c r="W90" s="4"/>
      <c r="X90" s="17"/>
      <c r="Y90" s="4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2.75">
      <c r="A91" s="17"/>
      <c r="B91" s="17"/>
      <c r="C91" s="17"/>
      <c r="D91" s="54"/>
      <c r="E91" s="17"/>
      <c r="F91" s="17"/>
      <c r="G91" s="17"/>
      <c r="H91" s="40"/>
      <c r="I91" s="40"/>
      <c r="J91" s="17"/>
      <c r="K91" s="17"/>
      <c r="L91" s="17"/>
      <c r="M91" s="54"/>
      <c r="N91" s="17"/>
      <c r="O91" s="17"/>
      <c r="P91" s="17"/>
      <c r="Q91" s="54"/>
      <c r="R91" s="4"/>
      <c r="S91" s="4"/>
      <c r="T91" s="22"/>
      <c r="U91" s="17"/>
      <c r="V91" s="54"/>
      <c r="W91" s="4"/>
      <c r="X91" s="17"/>
      <c r="Y91" s="4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2.75">
      <c r="A92" s="17"/>
      <c r="B92" s="17"/>
      <c r="C92" s="17"/>
      <c r="D92" s="54"/>
      <c r="E92" s="17"/>
      <c r="F92" s="17"/>
      <c r="G92" s="17"/>
      <c r="H92" s="40"/>
      <c r="I92" s="40"/>
      <c r="J92" s="17"/>
      <c r="K92" s="17"/>
      <c r="L92" s="17"/>
      <c r="M92" s="54"/>
      <c r="N92" s="17"/>
      <c r="O92" s="17"/>
      <c r="P92" s="17"/>
      <c r="Q92" s="54"/>
      <c r="R92" s="4"/>
      <c r="S92" s="4"/>
      <c r="T92" s="22"/>
      <c r="U92" s="17"/>
      <c r="V92" s="54"/>
      <c r="W92" s="4"/>
      <c r="X92" s="17"/>
      <c r="Y92" s="4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2.75">
      <c r="A93" s="17"/>
      <c r="B93" s="17"/>
      <c r="C93" s="17"/>
      <c r="D93" s="54"/>
      <c r="E93" s="17"/>
      <c r="F93" s="17"/>
      <c r="G93" s="17"/>
      <c r="H93" s="40"/>
      <c r="I93" s="40"/>
      <c r="J93" s="17"/>
      <c r="K93" s="17"/>
      <c r="L93" s="17"/>
      <c r="M93" s="54"/>
      <c r="N93" s="17"/>
      <c r="O93" s="17"/>
      <c r="P93" s="17"/>
      <c r="Q93" s="54"/>
      <c r="R93" s="4"/>
      <c r="S93" s="4"/>
      <c r="T93" s="22"/>
      <c r="U93" s="17"/>
      <c r="V93" s="54"/>
      <c r="W93" s="4"/>
      <c r="X93" s="17"/>
      <c r="Y93" s="4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>
      <c r="A94" s="16"/>
      <c r="B94" s="16"/>
      <c r="C94" s="16"/>
      <c r="D94" s="47"/>
      <c r="E94" s="56"/>
      <c r="F94" s="56"/>
      <c r="G94" s="56"/>
      <c r="H94" s="16"/>
      <c r="I94" s="16"/>
      <c r="J94" s="16"/>
      <c r="K94" s="16"/>
      <c r="L94" s="16"/>
      <c r="M94" s="47"/>
      <c r="N94" s="16"/>
      <c r="O94" s="16"/>
      <c r="P94" s="16"/>
      <c r="Q94" s="47"/>
      <c r="R94" s="4"/>
      <c r="S94" s="4"/>
      <c r="T94" s="22"/>
      <c r="U94" s="17"/>
      <c r="V94" s="54"/>
      <c r="W94" s="4"/>
      <c r="X94" s="17"/>
      <c r="Y94" s="4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2.75">
      <c r="A95" s="128"/>
      <c r="B95" s="128"/>
      <c r="C95" s="128"/>
      <c r="D95" s="47"/>
      <c r="E95" s="56"/>
      <c r="F95" s="56"/>
      <c r="G95" s="56"/>
      <c r="H95" s="16"/>
      <c r="I95" s="16"/>
      <c r="J95" s="56"/>
      <c r="K95" s="56"/>
      <c r="L95" s="56"/>
      <c r="M95" s="47"/>
      <c r="N95" s="56"/>
      <c r="O95" s="56"/>
      <c r="P95" s="56"/>
      <c r="Q95" s="47"/>
      <c r="R95" s="4"/>
      <c r="S95" s="4"/>
      <c r="T95" s="22"/>
      <c r="U95" s="17"/>
      <c r="V95" s="54"/>
      <c r="W95" s="4"/>
      <c r="X95" s="17"/>
      <c r="Y95" s="4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2.75">
      <c r="A96" s="56"/>
      <c r="B96" s="56"/>
      <c r="C96" s="56"/>
      <c r="D96" s="47"/>
      <c r="E96" s="56"/>
      <c r="F96" s="56"/>
      <c r="G96" s="56"/>
      <c r="H96" s="16"/>
      <c r="I96" s="16"/>
      <c r="J96" s="56"/>
      <c r="K96" s="56"/>
      <c r="L96" s="56"/>
      <c r="M96" s="47"/>
      <c r="N96" s="56"/>
      <c r="O96" s="56"/>
      <c r="P96" s="56"/>
      <c r="Q96" s="47"/>
      <c r="R96" s="4"/>
      <c r="S96" s="4"/>
      <c r="T96" s="22"/>
      <c r="U96" s="17"/>
      <c r="V96" s="54"/>
      <c r="W96" s="4"/>
      <c r="X96" s="17"/>
      <c r="Y96" s="4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2.75">
      <c r="A97" s="56"/>
      <c r="B97" s="56"/>
      <c r="C97" s="56"/>
      <c r="D97" s="16"/>
      <c r="E97" s="56"/>
      <c r="F97" s="56"/>
      <c r="G97" s="56"/>
      <c r="H97" s="16"/>
      <c r="I97" s="16"/>
      <c r="J97" s="56"/>
      <c r="K97" s="56"/>
      <c r="L97" s="56"/>
      <c r="M97" s="47"/>
      <c r="N97" s="17"/>
      <c r="O97" s="17"/>
      <c r="P97" s="17"/>
      <c r="Q97" s="54"/>
      <c r="R97" s="4"/>
      <c r="S97" s="4"/>
      <c r="T97" s="22"/>
      <c r="U97" s="17"/>
      <c r="V97" s="54"/>
      <c r="W97" s="4"/>
      <c r="X97" s="17"/>
      <c r="Y97" s="4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2.75">
      <c r="A98" s="17"/>
      <c r="B98" s="17"/>
      <c r="C98" s="17"/>
      <c r="D98" s="40"/>
      <c r="E98" s="56"/>
      <c r="F98" s="56"/>
      <c r="G98" s="56"/>
      <c r="H98" s="16"/>
      <c r="I98" s="16"/>
      <c r="J98" s="56"/>
      <c r="K98" s="56"/>
      <c r="L98" s="56"/>
      <c r="M98" s="47"/>
      <c r="N98" s="17"/>
      <c r="O98" s="17"/>
      <c r="P98" s="17"/>
      <c r="Q98" s="54"/>
      <c r="R98" s="4"/>
      <c r="S98" s="4"/>
      <c r="T98" s="22"/>
      <c r="U98" s="17"/>
      <c r="V98" s="54"/>
      <c r="W98" s="4"/>
      <c r="X98" s="17"/>
      <c r="Y98" s="4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2.75">
      <c r="A99" s="56"/>
      <c r="B99" s="56"/>
      <c r="C99" s="56"/>
      <c r="D99" s="16"/>
      <c r="E99" s="56"/>
      <c r="F99" s="56"/>
      <c r="G99" s="56"/>
      <c r="H99" s="16"/>
      <c r="I99" s="16"/>
      <c r="J99" s="56"/>
      <c r="K99" s="56"/>
      <c r="L99" s="56"/>
      <c r="M99" s="16"/>
      <c r="N99" s="56"/>
      <c r="O99" s="56"/>
      <c r="P99" s="56"/>
      <c r="Q99" s="16"/>
      <c r="R99" s="4"/>
      <c r="S99" s="4"/>
      <c r="T99" s="22"/>
      <c r="U99" s="17"/>
      <c r="V99" s="54"/>
      <c r="W99" s="4"/>
      <c r="X99" s="17"/>
      <c r="Y99" s="4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2.75">
      <c r="A100" s="56"/>
      <c r="B100" s="56"/>
      <c r="C100" s="56"/>
      <c r="D100" s="16"/>
      <c r="E100" s="56"/>
      <c r="F100" s="56"/>
      <c r="G100" s="56"/>
      <c r="H100" s="16"/>
      <c r="I100" s="16"/>
      <c r="J100" s="56"/>
      <c r="K100" s="56"/>
      <c r="L100" s="56"/>
      <c r="M100" s="16"/>
      <c r="N100" s="56"/>
      <c r="O100" s="56"/>
      <c r="P100" s="56"/>
      <c r="Q100" s="16"/>
      <c r="R100" s="4"/>
      <c r="S100" s="4"/>
      <c r="T100" s="22"/>
      <c r="U100" s="17"/>
      <c r="V100" s="54"/>
      <c r="W100" s="4"/>
      <c r="X100" s="17"/>
      <c r="Y100" s="4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</sheetData>
  <mergeCells count="18">
    <mergeCell ref="U86:Y86"/>
    <mergeCell ref="U87:V87"/>
    <mergeCell ref="X87:Y87"/>
    <mergeCell ref="W34:X34"/>
    <mergeCell ref="E58:M58"/>
    <mergeCell ref="J59:M59"/>
    <mergeCell ref="E59:H59"/>
    <mergeCell ref="A30:Q30"/>
    <mergeCell ref="E31:H31"/>
    <mergeCell ref="A31:D31"/>
    <mergeCell ref="N31:Q31"/>
    <mergeCell ref="J31:M31"/>
    <mergeCell ref="A1:Q1"/>
    <mergeCell ref="A2:Q2"/>
    <mergeCell ref="E3:H3"/>
    <mergeCell ref="A3:D3"/>
    <mergeCell ref="N3:Q3"/>
    <mergeCell ref="J3:M3"/>
  </mergeCells>
  <printOptions/>
  <pageMargins left="0.18" right="0.17" top="1" bottom="2.2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0"/>
  <sheetViews>
    <sheetView workbookViewId="0" topLeftCell="A1">
      <selection activeCell="A1" sqref="A1:Q1"/>
    </sheetView>
  </sheetViews>
  <sheetFormatPr defaultColWidth="9.140625" defaultRowHeight="12.75"/>
  <cols>
    <col min="1" max="1" width="12.28125" style="0" bestFit="1" customWidth="1"/>
    <col min="2" max="2" width="5.00390625" style="0" bestFit="1" customWidth="1"/>
    <col min="3" max="3" width="4.8515625" style="0" bestFit="1" customWidth="1"/>
    <col min="4" max="4" width="6.00390625" style="0" bestFit="1" customWidth="1"/>
    <col min="5" max="5" width="12.140625" style="0" bestFit="1" customWidth="1"/>
    <col min="6" max="6" width="5.00390625" style="0" bestFit="1" customWidth="1"/>
    <col min="7" max="7" width="4.8515625" style="0" bestFit="1" customWidth="1"/>
    <col min="8" max="8" width="6.00390625" style="0" bestFit="1" customWidth="1"/>
    <col min="9" max="9" width="1.28515625" style="0" customWidth="1"/>
    <col min="10" max="10" width="13.7109375" style="0" bestFit="1" customWidth="1"/>
    <col min="11" max="11" width="5.00390625" style="0" bestFit="1" customWidth="1"/>
    <col min="12" max="12" width="4.8515625" style="0" bestFit="1" customWidth="1"/>
    <col min="13" max="13" width="6.00390625" style="0" bestFit="1" customWidth="1"/>
    <col min="14" max="14" width="15.140625" style="0" bestFit="1" customWidth="1"/>
    <col min="15" max="16" width="4.8515625" style="0" bestFit="1" customWidth="1"/>
    <col min="17" max="17" width="6.00390625" style="0" bestFit="1" customWidth="1"/>
  </cols>
  <sheetData>
    <row r="1" spans="1:35" ht="15" thickBot="1">
      <c r="A1" s="932" t="s">
        <v>407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thickBot="1">
      <c r="A2" s="932" t="s">
        <v>570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3.5" thickBot="1">
      <c r="A3" s="900" t="s">
        <v>27</v>
      </c>
      <c r="B3" s="895"/>
      <c r="C3" s="895"/>
      <c r="D3" s="980"/>
      <c r="E3" s="903" t="s">
        <v>29</v>
      </c>
      <c r="F3" s="945"/>
      <c r="G3" s="945"/>
      <c r="H3" s="904"/>
      <c r="I3" s="222"/>
      <c r="J3" s="907" t="s">
        <v>33</v>
      </c>
      <c r="K3" s="970"/>
      <c r="L3" s="970"/>
      <c r="M3" s="908"/>
      <c r="N3" s="921" t="s">
        <v>316</v>
      </c>
      <c r="O3" s="981"/>
      <c r="P3" s="981"/>
      <c r="Q3" s="922"/>
      <c r="R3" s="104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3.5" thickBot="1">
      <c r="A4" s="111" t="s">
        <v>3</v>
      </c>
      <c r="B4" s="111" t="s">
        <v>20</v>
      </c>
      <c r="C4" s="111" t="s">
        <v>21</v>
      </c>
      <c r="D4" s="112">
        <v>2</v>
      </c>
      <c r="E4" s="144" t="s">
        <v>3</v>
      </c>
      <c r="F4" s="144" t="s">
        <v>20</v>
      </c>
      <c r="G4" s="144" t="s">
        <v>21</v>
      </c>
      <c r="H4" s="145">
        <v>0</v>
      </c>
      <c r="I4" s="223"/>
      <c r="J4" s="210" t="s">
        <v>3</v>
      </c>
      <c r="K4" s="210" t="s">
        <v>20</v>
      </c>
      <c r="L4" s="210" t="s">
        <v>21</v>
      </c>
      <c r="M4" s="211">
        <v>2</v>
      </c>
      <c r="N4" s="129" t="s">
        <v>3</v>
      </c>
      <c r="O4" s="129" t="s">
        <v>20</v>
      </c>
      <c r="P4" s="129" t="s">
        <v>21</v>
      </c>
      <c r="Q4" s="130">
        <v>0</v>
      </c>
      <c r="R4" s="5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175" t="s">
        <v>123</v>
      </c>
      <c r="B5" s="113">
        <f>6-1-1-1</f>
        <v>3</v>
      </c>
      <c r="C5" s="114">
        <f>5.5-1-1-1</f>
        <v>2.5</v>
      </c>
      <c r="D5" s="115">
        <f>(C5+B5)/2</f>
        <v>2.75</v>
      </c>
      <c r="E5" s="520" t="s">
        <v>188</v>
      </c>
      <c r="F5" s="151">
        <f>6+1</f>
        <v>7</v>
      </c>
      <c r="G5" s="152">
        <f>6.5+1</f>
        <v>7.5</v>
      </c>
      <c r="H5" s="115">
        <f>(G5+F5)/2</f>
        <v>7.25</v>
      </c>
      <c r="I5" s="223"/>
      <c r="J5" s="175" t="s">
        <v>74</v>
      </c>
      <c r="K5" s="176">
        <f>6.5-1-1</f>
        <v>4.5</v>
      </c>
      <c r="L5" s="114">
        <f>6-1-1</f>
        <v>4</v>
      </c>
      <c r="M5" s="115">
        <f>(L5+K5)/2</f>
        <v>4.25</v>
      </c>
      <c r="N5" s="175" t="s">
        <v>149</v>
      </c>
      <c r="O5" s="249">
        <f>6+1</f>
        <v>7</v>
      </c>
      <c r="P5" s="250">
        <f>6+1</f>
        <v>7</v>
      </c>
      <c r="Q5" s="115">
        <f>(P5+O5)/2</f>
        <v>7</v>
      </c>
      <c r="R5" s="58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>
      <c r="A6" s="177" t="s">
        <v>128</v>
      </c>
      <c r="B6" s="18">
        <v>6.5</v>
      </c>
      <c r="C6" s="19">
        <v>6.5</v>
      </c>
      <c r="D6" s="116">
        <f aca="true" t="shared" si="0" ref="D6:D14">(C6+B6)/2</f>
        <v>6.5</v>
      </c>
      <c r="E6" s="521" t="s">
        <v>191</v>
      </c>
      <c r="F6" s="49">
        <v>7</v>
      </c>
      <c r="G6" s="53">
        <v>6.5</v>
      </c>
      <c r="H6" s="116">
        <f>(G6+F6)/2</f>
        <v>6.75</v>
      </c>
      <c r="I6" s="223"/>
      <c r="J6" s="177" t="s">
        <v>76</v>
      </c>
      <c r="K6" s="178">
        <v>5</v>
      </c>
      <c r="L6" s="19">
        <v>5.5</v>
      </c>
      <c r="M6" s="116">
        <f aca="true" t="shared" si="1" ref="M6:M14">(L6+K6)/2</f>
        <v>5.25</v>
      </c>
      <c r="N6" s="177" t="s">
        <v>150</v>
      </c>
      <c r="O6" s="251">
        <f>6-0.5</f>
        <v>5.5</v>
      </c>
      <c r="P6" s="61">
        <f>6-0.5</f>
        <v>5.5</v>
      </c>
      <c r="Q6" s="116">
        <f>(P6+O6)/2</f>
        <v>5.5</v>
      </c>
      <c r="R6" s="5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177" t="s">
        <v>115</v>
      </c>
      <c r="B7" s="18">
        <f>6.5+2</f>
        <v>8.5</v>
      </c>
      <c r="C7" s="19">
        <f>5.5+2</f>
        <v>7.5</v>
      </c>
      <c r="D7" s="116">
        <f t="shared" si="0"/>
        <v>8</v>
      </c>
      <c r="E7" s="521" t="s">
        <v>190</v>
      </c>
      <c r="F7" s="49">
        <v>6</v>
      </c>
      <c r="G7" s="53">
        <v>6</v>
      </c>
      <c r="H7" s="116">
        <f aca="true" t="shared" si="2" ref="H7:H14">(G7+F7)/2</f>
        <v>6</v>
      </c>
      <c r="I7" s="223"/>
      <c r="J7" s="177" t="s">
        <v>324</v>
      </c>
      <c r="K7" s="178">
        <v>6</v>
      </c>
      <c r="L7" s="19">
        <v>5.5</v>
      </c>
      <c r="M7" s="116">
        <f t="shared" si="1"/>
        <v>5.75</v>
      </c>
      <c r="N7" s="177" t="s">
        <v>152</v>
      </c>
      <c r="O7" s="252">
        <v>6</v>
      </c>
      <c r="P7" s="253">
        <v>6</v>
      </c>
      <c r="Q7" s="116">
        <f aca="true" t="shared" si="3" ref="Q7:Q14">(P7+O7)/2</f>
        <v>6</v>
      </c>
      <c r="R7" s="58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>
      <c r="A8" s="177" t="s">
        <v>328</v>
      </c>
      <c r="B8" s="18">
        <f>6.5-0.5</f>
        <v>6</v>
      </c>
      <c r="C8" s="19">
        <f>5.5-0.5</f>
        <v>5</v>
      </c>
      <c r="D8" s="116">
        <f t="shared" si="0"/>
        <v>5.5</v>
      </c>
      <c r="E8" s="521" t="s">
        <v>284</v>
      </c>
      <c r="F8" s="49" t="s">
        <v>227</v>
      </c>
      <c r="G8" s="53" t="s">
        <v>227</v>
      </c>
      <c r="H8" s="116" t="s">
        <v>227</v>
      </c>
      <c r="I8" s="223"/>
      <c r="J8" s="177" t="s">
        <v>322</v>
      </c>
      <c r="K8" s="178">
        <v>6.5</v>
      </c>
      <c r="L8" s="19">
        <v>6</v>
      </c>
      <c r="M8" s="116">
        <f t="shared" si="1"/>
        <v>6.25</v>
      </c>
      <c r="N8" s="177" t="s">
        <v>281</v>
      </c>
      <c r="O8" s="251">
        <v>6.5</v>
      </c>
      <c r="P8" s="61">
        <v>6</v>
      </c>
      <c r="Q8" s="116">
        <f t="shared" si="3"/>
        <v>6.25</v>
      </c>
      <c r="R8" s="5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>
      <c r="A9" s="177" t="s">
        <v>116</v>
      </c>
      <c r="B9" s="18">
        <v>5</v>
      </c>
      <c r="C9" s="19">
        <v>5</v>
      </c>
      <c r="D9" s="116">
        <f t="shared" si="0"/>
        <v>5</v>
      </c>
      <c r="E9" s="521" t="s">
        <v>202</v>
      </c>
      <c r="F9" s="49">
        <f>5.5-0.5</f>
        <v>5</v>
      </c>
      <c r="G9" s="53">
        <f>6-0.5</f>
        <v>5.5</v>
      </c>
      <c r="H9" s="116">
        <f t="shared" si="2"/>
        <v>5.25</v>
      </c>
      <c r="I9" s="223"/>
      <c r="J9" s="177" t="s">
        <v>81</v>
      </c>
      <c r="K9" s="178">
        <v>6</v>
      </c>
      <c r="L9" s="19">
        <v>5.5</v>
      </c>
      <c r="M9" s="116">
        <f t="shared" si="1"/>
        <v>5.75</v>
      </c>
      <c r="N9" s="177" t="s">
        <v>295</v>
      </c>
      <c r="O9" s="251">
        <v>6.5</v>
      </c>
      <c r="P9" s="61">
        <v>5.5</v>
      </c>
      <c r="Q9" s="116">
        <f t="shared" si="3"/>
        <v>6</v>
      </c>
      <c r="R9" s="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>
      <c r="A10" s="177" t="s">
        <v>118</v>
      </c>
      <c r="B10" s="18">
        <v>6.5</v>
      </c>
      <c r="C10" s="19">
        <v>6</v>
      </c>
      <c r="D10" s="116">
        <f t="shared" si="0"/>
        <v>6.25</v>
      </c>
      <c r="E10" s="521" t="s">
        <v>285</v>
      </c>
      <c r="F10" s="49">
        <v>6</v>
      </c>
      <c r="G10" s="53">
        <v>6</v>
      </c>
      <c r="H10" s="116">
        <f t="shared" si="2"/>
        <v>6</v>
      </c>
      <c r="I10" s="223"/>
      <c r="J10" s="177" t="s">
        <v>272</v>
      </c>
      <c r="K10" s="178">
        <v>5.5</v>
      </c>
      <c r="L10" s="19">
        <v>7</v>
      </c>
      <c r="M10" s="116">
        <f t="shared" si="1"/>
        <v>6.25</v>
      </c>
      <c r="N10" s="177" t="s">
        <v>155</v>
      </c>
      <c r="O10" s="251">
        <v>6</v>
      </c>
      <c r="P10" s="61">
        <v>6</v>
      </c>
      <c r="Q10" s="116">
        <f t="shared" si="3"/>
        <v>6</v>
      </c>
      <c r="R10" s="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>
      <c r="A11" s="177" t="s">
        <v>329</v>
      </c>
      <c r="B11" s="18">
        <v>6</v>
      </c>
      <c r="C11" s="19">
        <v>6</v>
      </c>
      <c r="D11" s="116">
        <f t="shared" si="0"/>
        <v>6</v>
      </c>
      <c r="E11" s="521" t="s">
        <v>194</v>
      </c>
      <c r="F11" s="49">
        <v>6.5</v>
      </c>
      <c r="G11" s="53">
        <v>7</v>
      </c>
      <c r="H11" s="116">
        <f t="shared" si="2"/>
        <v>6.75</v>
      </c>
      <c r="I11" s="223"/>
      <c r="J11" s="177" t="s">
        <v>270</v>
      </c>
      <c r="K11" s="178">
        <v>5</v>
      </c>
      <c r="L11" s="19">
        <v>5.5</v>
      </c>
      <c r="M11" s="116">
        <f t="shared" si="1"/>
        <v>5.25</v>
      </c>
      <c r="N11" s="177" t="s">
        <v>337</v>
      </c>
      <c r="O11" s="251">
        <f>6-1.5</f>
        <v>4.5</v>
      </c>
      <c r="P11" s="61">
        <f>5-1.5</f>
        <v>3.5</v>
      </c>
      <c r="Q11" s="116">
        <f t="shared" si="3"/>
        <v>4</v>
      </c>
      <c r="R11" s="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>
      <c r="A12" s="177" t="s">
        <v>117</v>
      </c>
      <c r="B12" s="18">
        <v>5</v>
      </c>
      <c r="C12" s="19">
        <v>5.5</v>
      </c>
      <c r="D12" s="116">
        <f t="shared" si="0"/>
        <v>5.25</v>
      </c>
      <c r="E12" s="521" t="s">
        <v>195</v>
      </c>
      <c r="F12" s="49">
        <v>5</v>
      </c>
      <c r="G12" s="53">
        <v>5.5</v>
      </c>
      <c r="H12" s="116">
        <f t="shared" si="2"/>
        <v>5.25</v>
      </c>
      <c r="I12" s="223"/>
      <c r="J12" s="177" t="s">
        <v>323</v>
      </c>
      <c r="K12" s="178">
        <v>6.5</v>
      </c>
      <c r="L12" s="19">
        <v>6</v>
      </c>
      <c r="M12" s="116">
        <f t="shared" si="1"/>
        <v>6.25</v>
      </c>
      <c r="N12" s="177" t="s">
        <v>279</v>
      </c>
      <c r="O12" s="251">
        <v>7.5</v>
      </c>
      <c r="P12" s="61">
        <v>7</v>
      </c>
      <c r="Q12" s="116">
        <f t="shared" si="3"/>
        <v>7.25</v>
      </c>
      <c r="R12" s="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.75">
      <c r="A13" s="177" t="s">
        <v>120</v>
      </c>
      <c r="B13" s="18">
        <v>5.5</v>
      </c>
      <c r="C13" s="19">
        <v>6</v>
      </c>
      <c r="D13" s="116">
        <f t="shared" si="0"/>
        <v>5.75</v>
      </c>
      <c r="E13" s="521" t="s">
        <v>181</v>
      </c>
      <c r="F13" s="49">
        <v>5.5</v>
      </c>
      <c r="G13" s="53">
        <v>5.5</v>
      </c>
      <c r="H13" s="116">
        <f t="shared" si="2"/>
        <v>5.5</v>
      </c>
      <c r="I13" s="223"/>
      <c r="J13" s="177" t="s">
        <v>90</v>
      </c>
      <c r="K13" s="178">
        <v>6</v>
      </c>
      <c r="L13" s="19">
        <v>6</v>
      </c>
      <c r="M13" s="116">
        <f t="shared" si="1"/>
        <v>6</v>
      </c>
      <c r="N13" s="177" t="s">
        <v>161</v>
      </c>
      <c r="O13" s="251">
        <v>5.5</v>
      </c>
      <c r="P13" s="61">
        <v>6</v>
      </c>
      <c r="Q13" s="116">
        <f t="shared" si="3"/>
        <v>5.75</v>
      </c>
      <c r="R13" s="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177" t="s">
        <v>121</v>
      </c>
      <c r="B14" s="18">
        <v>6</v>
      </c>
      <c r="C14" s="19">
        <v>6</v>
      </c>
      <c r="D14" s="116">
        <f t="shared" si="0"/>
        <v>6</v>
      </c>
      <c r="E14" s="521" t="s">
        <v>198</v>
      </c>
      <c r="F14" s="49">
        <v>6.5</v>
      </c>
      <c r="G14" s="53">
        <v>6.5</v>
      </c>
      <c r="H14" s="116">
        <f t="shared" si="2"/>
        <v>6.5</v>
      </c>
      <c r="I14" s="223"/>
      <c r="J14" s="177" t="s">
        <v>82</v>
      </c>
      <c r="K14" s="178">
        <f>8+3</f>
        <v>11</v>
      </c>
      <c r="L14" s="19">
        <f>7.5+3</f>
        <v>10.5</v>
      </c>
      <c r="M14" s="116">
        <f t="shared" si="1"/>
        <v>10.75</v>
      </c>
      <c r="N14" s="177" t="s">
        <v>158</v>
      </c>
      <c r="O14" s="251">
        <v>5</v>
      </c>
      <c r="P14" s="61">
        <v>5</v>
      </c>
      <c r="Q14" s="116">
        <f t="shared" si="3"/>
        <v>5</v>
      </c>
      <c r="R14" s="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3.5" thickBot="1">
      <c r="A15" s="179" t="s">
        <v>207</v>
      </c>
      <c r="B15" s="87">
        <v>6.5</v>
      </c>
      <c r="C15" s="65">
        <v>5.5</v>
      </c>
      <c r="D15" s="117">
        <f>(C15+B15)/2</f>
        <v>6</v>
      </c>
      <c r="E15" s="523" t="s">
        <v>197</v>
      </c>
      <c r="F15" s="155">
        <f>5.5-0.5</f>
        <v>5</v>
      </c>
      <c r="G15" s="96">
        <f>5-0.5</f>
        <v>4.5</v>
      </c>
      <c r="H15" s="117">
        <f>(G15+F15)/2</f>
        <v>4.75</v>
      </c>
      <c r="I15" s="223"/>
      <c r="J15" s="179" t="s">
        <v>325</v>
      </c>
      <c r="K15" s="180">
        <v>6</v>
      </c>
      <c r="L15" s="65">
        <v>6</v>
      </c>
      <c r="M15" s="117">
        <f>(L15+K15)/2</f>
        <v>6</v>
      </c>
      <c r="N15" s="179" t="s">
        <v>157</v>
      </c>
      <c r="O15" s="254">
        <f>7+3</f>
        <v>10</v>
      </c>
      <c r="P15" s="255">
        <f>7+3</f>
        <v>10</v>
      </c>
      <c r="Q15" s="117">
        <f>(P15+O15)/2</f>
        <v>10</v>
      </c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3.5" thickBot="1">
      <c r="A16" s="181"/>
      <c r="B16" s="118"/>
      <c r="C16" s="118"/>
      <c r="D16" s="52"/>
      <c r="E16" s="522"/>
      <c r="F16" s="95"/>
      <c r="G16" s="273"/>
      <c r="H16" s="52"/>
      <c r="I16" s="224"/>
      <c r="J16" s="181"/>
      <c r="K16" s="118"/>
      <c r="L16" s="118"/>
      <c r="M16" s="52"/>
      <c r="N16" s="243"/>
      <c r="O16" s="256"/>
      <c r="P16" s="256"/>
      <c r="Q16" s="5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>
      <c r="A17" s="182" t="s">
        <v>358</v>
      </c>
      <c r="B17" s="119" t="s">
        <v>226</v>
      </c>
      <c r="C17" s="120" t="s">
        <v>226</v>
      </c>
      <c r="D17" s="121" t="s">
        <v>226</v>
      </c>
      <c r="E17" s="524" t="s">
        <v>199</v>
      </c>
      <c r="F17" s="261" t="s">
        <v>226</v>
      </c>
      <c r="G17" s="264" t="s">
        <v>226</v>
      </c>
      <c r="H17" s="121" t="s">
        <v>226</v>
      </c>
      <c r="I17" s="224"/>
      <c r="J17" s="182" t="s">
        <v>85</v>
      </c>
      <c r="K17" s="183">
        <f>6+1</f>
        <v>7</v>
      </c>
      <c r="L17" s="120">
        <f>6+1</f>
        <v>7</v>
      </c>
      <c r="M17" s="121">
        <f aca="true" t="shared" si="4" ref="M17:M24">(L17+K17)/2</f>
        <v>7</v>
      </c>
      <c r="N17" s="244" t="s">
        <v>278</v>
      </c>
      <c r="O17" s="183" t="s">
        <v>226</v>
      </c>
      <c r="P17" s="120" t="s">
        <v>226</v>
      </c>
      <c r="Q17" s="121" t="s">
        <v>226</v>
      </c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>
      <c r="A18" s="184" t="s">
        <v>122</v>
      </c>
      <c r="B18" s="51">
        <v>6</v>
      </c>
      <c r="C18" s="52">
        <v>6.5</v>
      </c>
      <c r="D18" s="122">
        <f aca="true" t="shared" si="5" ref="D18:D24">(C18+B18)/2</f>
        <v>6.25</v>
      </c>
      <c r="E18" s="525" t="s">
        <v>204</v>
      </c>
      <c r="F18" s="262">
        <v>5.5</v>
      </c>
      <c r="G18" s="59">
        <v>6</v>
      </c>
      <c r="H18" s="122">
        <f aca="true" t="shared" si="6" ref="H18:H24">(G18+F18)/2</f>
        <v>5.75</v>
      </c>
      <c r="I18" s="224"/>
      <c r="J18" s="184" t="s">
        <v>75</v>
      </c>
      <c r="K18" s="185" t="s">
        <v>226</v>
      </c>
      <c r="L18" s="52" t="s">
        <v>226</v>
      </c>
      <c r="M18" s="122" t="s">
        <v>226</v>
      </c>
      <c r="N18" s="245" t="s">
        <v>159</v>
      </c>
      <c r="O18" s="185" t="s">
        <v>228</v>
      </c>
      <c r="P18" s="52" t="s">
        <v>228</v>
      </c>
      <c r="Q18" s="122" t="s">
        <v>228</v>
      </c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2.75">
      <c r="A19" s="184" t="s">
        <v>119</v>
      </c>
      <c r="B19" s="51">
        <f>6-0.5</f>
        <v>5.5</v>
      </c>
      <c r="C19" s="52">
        <f>5.5-0.5</f>
        <v>5</v>
      </c>
      <c r="D19" s="122">
        <f t="shared" si="5"/>
        <v>5.25</v>
      </c>
      <c r="E19" s="525" t="s">
        <v>286</v>
      </c>
      <c r="F19" s="262">
        <v>6.5</v>
      </c>
      <c r="G19" s="59">
        <v>5.5</v>
      </c>
      <c r="H19" s="122">
        <f t="shared" si="6"/>
        <v>6</v>
      </c>
      <c r="I19" s="224"/>
      <c r="J19" s="184" t="s">
        <v>362</v>
      </c>
      <c r="K19" s="185" t="s">
        <v>226</v>
      </c>
      <c r="L19" s="52" t="s">
        <v>226</v>
      </c>
      <c r="M19" s="122" t="s">
        <v>226</v>
      </c>
      <c r="N19" s="245" t="s">
        <v>162</v>
      </c>
      <c r="O19" s="185">
        <v>5</v>
      </c>
      <c r="P19" s="52">
        <v>5</v>
      </c>
      <c r="Q19" s="122">
        <f aca="true" t="shared" si="7" ref="Q19:Q24">(P19+O19)/2</f>
        <v>5</v>
      </c>
      <c r="R19" s="4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>
      <c r="A20" s="184" t="s">
        <v>372</v>
      </c>
      <c r="B20" s="51">
        <v>6</v>
      </c>
      <c r="C20" s="52">
        <v>6.5</v>
      </c>
      <c r="D20" s="122">
        <f t="shared" si="5"/>
        <v>6.25</v>
      </c>
      <c r="E20" s="525" t="s">
        <v>333</v>
      </c>
      <c r="F20" s="262">
        <v>6.5</v>
      </c>
      <c r="G20" s="59">
        <v>6</v>
      </c>
      <c r="H20" s="122">
        <f t="shared" si="6"/>
        <v>6.25</v>
      </c>
      <c r="I20" s="224"/>
      <c r="J20" s="184" t="s">
        <v>392</v>
      </c>
      <c r="K20" s="185">
        <v>6</v>
      </c>
      <c r="L20" s="52">
        <v>6</v>
      </c>
      <c r="M20" s="122">
        <f t="shared" si="4"/>
        <v>6</v>
      </c>
      <c r="N20" s="245" t="s">
        <v>296</v>
      </c>
      <c r="O20" s="185" t="s">
        <v>226</v>
      </c>
      <c r="P20" s="52" t="s">
        <v>226</v>
      </c>
      <c r="Q20" s="122" t="s">
        <v>226</v>
      </c>
      <c r="R20" s="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2.75">
      <c r="A21" s="184" t="s">
        <v>125</v>
      </c>
      <c r="B21" s="51">
        <v>7</v>
      </c>
      <c r="C21" s="52">
        <v>5.5</v>
      </c>
      <c r="D21" s="122">
        <f t="shared" si="5"/>
        <v>6.25</v>
      </c>
      <c r="E21" s="525" t="s">
        <v>380</v>
      </c>
      <c r="F21" s="262">
        <v>6.5</v>
      </c>
      <c r="G21" s="59">
        <v>6.5</v>
      </c>
      <c r="H21" s="122">
        <f t="shared" si="6"/>
        <v>6.5</v>
      </c>
      <c r="I21" s="224"/>
      <c r="J21" s="184" t="s">
        <v>89</v>
      </c>
      <c r="K21" s="185">
        <v>6.5</v>
      </c>
      <c r="L21" s="52">
        <v>6</v>
      </c>
      <c r="M21" s="122">
        <f t="shared" si="4"/>
        <v>6.25</v>
      </c>
      <c r="N21" s="245" t="s">
        <v>153</v>
      </c>
      <c r="O21" s="185">
        <f>6-0.5</f>
        <v>5.5</v>
      </c>
      <c r="P21" s="52">
        <f>6-0.5</f>
        <v>5.5</v>
      </c>
      <c r="Q21" s="122">
        <f t="shared" si="7"/>
        <v>5.5</v>
      </c>
      <c r="R21" s="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>
      <c r="A22" s="184" t="s">
        <v>114</v>
      </c>
      <c r="B22" s="51">
        <v>5.5</v>
      </c>
      <c r="C22" s="52">
        <v>5.5</v>
      </c>
      <c r="D22" s="122">
        <f t="shared" si="5"/>
        <v>5.5</v>
      </c>
      <c r="E22" s="521" t="s">
        <v>50</v>
      </c>
      <c r="F22" s="258">
        <v>6</v>
      </c>
      <c r="G22" s="53">
        <v>5.5</v>
      </c>
      <c r="H22" s="116">
        <f t="shared" si="6"/>
        <v>5.75</v>
      </c>
      <c r="I22" s="224"/>
      <c r="J22" s="184" t="s">
        <v>411</v>
      </c>
      <c r="K22" s="185">
        <f>6.5+3+3</f>
        <v>12.5</v>
      </c>
      <c r="L22" s="52">
        <f>6+3+3</f>
        <v>12</v>
      </c>
      <c r="M22" s="122">
        <f t="shared" si="4"/>
        <v>12.25</v>
      </c>
      <c r="N22" s="245" t="s">
        <v>151</v>
      </c>
      <c r="O22" s="185">
        <v>6</v>
      </c>
      <c r="P22" s="52">
        <v>6.5</v>
      </c>
      <c r="Q22" s="122">
        <f t="shared" si="7"/>
        <v>6.25</v>
      </c>
      <c r="R22" s="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3.5" thickBot="1">
      <c r="A23" s="186" t="s">
        <v>264</v>
      </c>
      <c r="B23" s="123" t="s">
        <v>226</v>
      </c>
      <c r="C23" s="124" t="s">
        <v>226</v>
      </c>
      <c r="D23" s="122" t="s">
        <v>226</v>
      </c>
      <c r="E23" s="526" t="s">
        <v>287</v>
      </c>
      <c r="F23" s="263">
        <v>6</v>
      </c>
      <c r="G23" s="265">
        <v>6</v>
      </c>
      <c r="H23" s="364">
        <f t="shared" si="6"/>
        <v>6</v>
      </c>
      <c r="I23" s="224"/>
      <c r="J23" s="186" t="s">
        <v>91</v>
      </c>
      <c r="K23" s="187">
        <v>6.5</v>
      </c>
      <c r="L23" s="124">
        <v>6</v>
      </c>
      <c r="M23" s="364">
        <f t="shared" si="4"/>
        <v>6.25</v>
      </c>
      <c r="N23" s="246" t="s">
        <v>167</v>
      </c>
      <c r="O23" s="187">
        <v>5.5</v>
      </c>
      <c r="P23" s="124">
        <v>6</v>
      </c>
      <c r="Q23" s="364">
        <f t="shared" si="7"/>
        <v>5.75</v>
      </c>
      <c r="R23" s="4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3.5" thickBot="1">
      <c r="A24" s="179" t="s">
        <v>129</v>
      </c>
      <c r="B24" s="87">
        <v>1</v>
      </c>
      <c r="C24" s="65">
        <v>1</v>
      </c>
      <c r="D24" s="125">
        <f t="shared" si="5"/>
        <v>1</v>
      </c>
      <c r="E24" s="523" t="s">
        <v>206</v>
      </c>
      <c r="F24" s="259">
        <v>-0.5</v>
      </c>
      <c r="G24" s="96">
        <v>0.5</v>
      </c>
      <c r="H24" s="125">
        <f t="shared" si="6"/>
        <v>0</v>
      </c>
      <c r="I24" s="223"/>
      <c r="J24" s="179" t="s">
        <v>92</v>
      </c>
      <c r="K24" s="180">
        <v>1</v>
      </c>
      <c r="L24" s="65">
        <v>1.5</v>
      </c>
      <c r="M24" s="125">
        <f t="shared" si="4"/>
        <v>1.25</v>
      </c>
      <c r="N24" s="247" t="s">
        <v>408</v>
      </c>
      <c r="O24" s="180">
        <v>-1</v>
      </c>
      <c r="P24" s="65">
        <v>-0.5</v>
      </c>
      <c r="Q24" s="125">
        <f t="shared" si="7"/>
        <v>-0.75</v>
      </c>
      <c r="R24" s="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2.75">
      <c r="A25" s="60"/>
      <c r="B25" s="56"/>
      <c r="C25" s="56"/>
      <c r="D25" s="131"/>
      <c r="E25" s="139"/>
      <c r="F25" s="84"/>
      <c r="G25" s="140"/>
      <c r="H25" s="275"/>
      <c r="I25" s="225"/>
      <c r="J25" s="60"/>
      <c r="K25" s="16"/>
      <c r="L25" s="16"/>
      <c r="M25" s="131"/>
      <c r="N25" s="132"/>
      <c r="O25" s="133"/>
      <c r="P25" s="133"/>
      <c r="Q25" s="131"/>
      <c r="R25" s="4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>
      <c r="A26" s="29"/>
      <c r="B26" s="371">
        <f>D4+B5+B6+B7+B8+B9+B10+B11+B12+B13+B14+B15+B24</f>
        <v>67.5</v>
      </c>
      <c r="C26" s="371">
        <f>D4+C5+C6+C7+C8+C9+C10+C11+C12+C13+C14+C15+C24</f>
        <v>64.5</v>
      </c>
      <c r="D26" s="281">
        <f>D4+D5+D6+D7+D8+D9+D10+D11+D12+D13+D14+D15+D24</f>
        <v>66</v>
      </c>
      <c r="E26" s="141"/>
      <c r="F26" s="369">
        <f>H4+F5+F6+F7+F22+F9+F10+F11+F12+F13+F14+F15+F24</f>
        <v>65</v>
      </c>
      <c r="G26" s="415">
        <f>H4+G5+G6+G7+G22+G9+G10+G11+G12+G13+G14+G15+G24</f>
        <v>66.5</v>
      </c>
      <c r="H26" s="416">
        <f>H4+H5+H6+H7+H22+H9+H10+H11+H12+H13+H14+H15+H24</f>
        <v>65.75</v>
      </c>
      <c r="I26" s="226"/>
      <c r="J26" s="29"/>
      <c r="K26" s="280">
        <f>M4+K5+K6+K7+K8+K9+K10+K11+K12+K13+K14+K15+K24</f>
        <v>71</v>
      </c>
      <c r="L26" s="280">
        <f>M4+L5+L6+L7+L8+L9+L10+L11+L12+L13+L14+L15+L24</f>
        <v>71</v>
      </c>
      <c r="M26" s="407">
        <f>M4+M5+M6+M7+M8+M9+M10+M11+M12+M13+M14+M15+M24</f>
        <v>71</v>
      </c>
      <c r="N26" s="29"/>
      <c r="O26" s="313">
        <f>Q4+O5+O6+O7+O8+O9+O10+O11+O12+O13+O14+O15+O24</f>
        <v>69</v>
      </c>
      <c r="P26" s="313">
        <f>Q4+P5+P6+P7+P8+P9+P10+P11+P12+P13+P14+P15+P24</f>
        <v>67</v>
      </c>
      <c r="Q26" s="283">
        <f>Q4+Q5+Q6+Q7+Q8+Q9+Q10+Q11+Q12+Q13+Q14+Q15+Q24</f>
        <v>68</v>
      </c>
      <c r="R26" s="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3.5" thickBot="1">
      <c r="A27" s="188"/>
      <c r="B27" s="126"/>
      <c r="C27" s="126"/>
      <c r="D27" s="76"/>
      <c r="E27" s="141"/>
      <c r="F27" s="27"/>
      <c r="G27" s="140"/>
      <c r="H27" s="138"/>
      <c r="I27" s="227"/>
      <c r="J27" s="188"/>
      <c r="K27" s="126"/>
      <c r="L27" s="126"/>
      <c r="M27" s="76"/>
      <c r="N27" s="29"/>
      <c r="O27" s="28"/>
      <c r="P27" s="28"/>
      <c r="Q27" s="102"/>
      <c r="R27" s="4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8.75" thickBot="1">
      <c r="A28" s="303"/>
      <c r="B28" s="304"/>
      <c r="C28" s="304"/>
      <c r="D28" s="127">
        <v>1</v>
      </c>
      <c r="E28" s="361"/>
      <c r="F28" s="147"/>
      <c r="G28" s="308"/>
      <c r="H28" s="309">
        <v>0</v>
      </c>
      <c r="I28" s="230"/>
      <c r="J28" s="298"/>
      <c r="K28" s="299"/>
      <c r="L28" s="299"/>
      <c r="M28" s="212">
        <v>2</v>
      </c>
      <c r="N28" s="305"/>
      <c r="O28" s="134"/>
      <c r="P28" s="134"/>
      <c r="Q28" s="135">
        <v>1</v>
      </c>
      <c r="R28" s="6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6" customHeight="1" thickBot="1">
      <c r="A29" s="231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thickBot="1">
      <c r="A30" s="932" t="s">
        <v>571</v>
      </c>
      <c r="B30" s="933"/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3.5" thickBot="1">
      <c r="A31" s="905" t="s">
        <v>31</v>
      </c>
      <c r="B31" s="979"/>
      <c r="C31" s="979"/>
      <c r="D31" s="906"/>
      <c r="E31" s="948" t="s">
        <v>352</v>
      </c>
      <c r="F31" s="982"/>
      <c r="G31" s="982"/>
      <c r="H31" s="949"/>
      <c r="I31" s="229"/>
      <c r="J31" s="923" t="s">
        <v>34</v>
      </c>
      <c r="K31" s="924"/>
      <c r="L31" s="924"/>
      <c r="M31" s="943"/>
      <c r="N31" s="888" t="s">
        <v>32</v>
      </c>
      <c r="O31" s="887"/>
      <c r="P31" s="887"/>
      <c r="Q31" s="944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 thickBot="1">
      <c r="A32" s="170" t="s">
        <v>3</v>
      </c>
      <c r="B32" s="170" t="s">
        <v>20</v>
      </c>
      <c r="C32" s="170" t="s">
        <v>21</v>
      </c>
      <c r="D32" s="171">
        <v>2</v>
      </c>
      <c r="E32" s="148" t="s">
        <v>3</v>
      </c>
      <c r="F32" s="148" t="s">
        <v>20</v>
      </c>
      <c r="G32" s="148" t="s">
        <v>21</v>
      </c>
      <c r="H32" s="149">
        <v>0</v>
      </c>
      <c r="I32" s="229"/>
      <c r="J32" s="213" t="s">
        <v>3</v>
      </c>
      <c r="K32" s="213" t="s">
        <v>20</v>
      </c>
      <c r="L32" s="213" t="s">
        <v>21</v>
      </c>
      <c r="M32" s="214">
        <v>2</v>
      </c>
      <c r="N32" s="173" t="s">
        <v>3</v>
      </c>
      <c r="O32" s="173" t="s">
        <v>20</v>
      </c>
      <c r="P32" s="173" t="s">
        <v>21</v>
      </c>
      <c r="Q32" s="174"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>
      <c r="A33" s="175" t="s">
        <v>169</v>
      </c>
      <c r="B33" s="113">
        <f>7+1</f>
        <v>8</v>
      </c>
      <c r="C33" s="114">
        <f>6+1</f>
        <v>7</v>
      </c>
      <c r="D33" s="115">
        <f>(C33+B33)/2</f>
        <v>7.5</v>
      </c>
      <c r="E33" s="150" t="s">
        <v>175</v>
      </c>
      <c r="F33" s="151">
        <f>7+1</f>
        <v>8</v>
      </c>
      <c r="G33" s="152">
        <f>7+1</f>
        <v>8</v>
      </c>
      <c r="H33" s="115">
        <f>(G33+F33)/2</f>
        <v>8</v>
      </c>
      <c r="I33" s="229"/>
      <c r="J33" s="175" t="s">
        <v>55</v>
      </c>
      <c r="K33" s="176">
        <f>6+1</f>
        <v>7</v>
      </c>
      <c r="L33" s="114">
        <f>6+1</f>
        <v>7</v>
      </c>
      <c r="M33" s="115">
        <f>(L33+K33)/2</f>
        <v>7</v>
      </c>
      <c r="N33" s="175" t="s">
        <v>253</v>
      </c>
      <c r="O33" s="176">
        <f>5.5-1-1</f>
        <v>3.5</v>
      </c>
      <c r="P33" s="114">
        <f>5.5-1-1</f>
        <v>3.5</v>
      </c>
      <c r="Q33" s="115">
        <f>(P33+O33)/2</f>
        <v>3.5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>
      <c r="A34" s="177" t="s">
        <v>170</v>
      </c>
      <c r="B34" s="18">
        <v>6.5</v>
      </c>
      <c r="C34" s="19">
        <v>6</v>
      </c>
      <c r="D34" s="116">
        <f>(C34+B34)/2</f>
        <v>6.25</v>
      </c>
      <c r="E34" s="153" t="s">
        <v>223</v>
      </c>
      <c r="F34" s="49">
        <v>5.5</v>
      </c>
      <c r="G34" s="53">
        <v>5.5</v>
      </c>
      <c r="H34" s="116">
        <f>(G34+F34)/2</f>
        <v>5.5</v>
      </c>
      <c r="I34" s="229"/>
      <c r="J34" s="177" t="s">
        <v>261</v>
      </c>
      <c r="K34" s="178">
        <v>6</v>
      </c>
      <c r="L34" s="19">
        <v>5.5</v>
      </c>
      <c r="M34" s="116">
        <f>(L34+K34)/2</f>
        <v>5.75</v>
      </c>
      <c r="N34" s="177" t="s">
        <v>37</v>
      </c>
      <c r="O34" s="368">
        <v>6.5</v>
      </c>
      <c r="P34" s="19">
        <v>6.5</v>
      </c>
      <c r="Q34" s="116">
        <f>(P34+O34)/2</f>
        <v>6.5</v>
      </c>
      <c r="R34" s="22"/>
      <c r="S34" s="22"/>
      <c r="T34" s="22"/>
      <c r="U34" s="22"/>
      <c r="V34" s="22"/>
      <c r="W34" s="971"/>
      <c r="X34" s="97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2.75">
      <c r="A35" s="177" t="s">
        <v>171</v>
      </c>
      <c r="B35" s="18" t="s">
        <v>293</v>
      </c>
      <c r="C35" s="19" t="s">
        <v>293</v>
      </c>
      <c r="D35" s="116" t="s">
        <v>293</v>
      </c>
      <c r="E35" s="153" t="s">
        <v>288</v>
      </c>
      <c r="F35" s="49">
        <f>7.5+3</f>
        <v>10.5</v>
      </c>
      <c r="G35" s="53">
        <f>7+3</f>
        <v>10</v>
      </c>
      <c r="H35" s="116">
        <f aca="true" t="shared" si="8" ref="H35:H43">(G35+F35)/2</f>
        <v>10.25</v>
      </c>
      <c r="I35" s="229"/>
      <c r="J35" s="177" t="s">
        <v>360</v>
      </c>
      <c r="K35" s="178">
        <v>6.5</v>
      </c>
      <c r="L35" s="19">
        <v>5</v>
      </c>
      <c r="M35" s="116">
        <f aca="true" t="shared" si="9" ref="M35:M41">(L35+K35)/2</f>
        <v>5.75</v>
      </c>
      <c r="N35" s="177" t="s">
        <v>38</v>
      </c>
      <c r="O35" s="178">
        <v>5</v>
      </c>
      <c r="P35" s="19">
        <v>6</v>
      </c>
      <c r="Q35" s="116">
        <f aca="true" t="shared" si="10" ref="Q35:Q42">(P35+O35)/2</f>
        <v>5.5</v>
      </c>
      <c r="R35" s="22"/>
      <c r="S35" s="22"/>
      <c r="T35" s="22"/>
      <c r="U35" s="22"/>
      <c r="V35" s="22"/>
      <c r="W35" s="14"/>
      <c r="X35" s="85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>
      <c r="A36" s="177" t="s">
        <v>172</v>
      </c>
      <c r="B36" s="18">
        <v>6</v>
      </c>
      <c r="C36" s="19">
        <v>6.5</v>
      </c>
      <c r="D36" s="116">
        <f aca="true" t="shared" si="11" ref="D36:D43">(C36+B36)/2</f>
        <v>6.25</v>
      </c>
      <c r="E36" s="153" t="s">
        <v>224</v>
      </c>
      <c r="F36" s="49">
        <v>5.5</v>
      </c>
      <c r="G36" s="53">
        <v>5.5</v>
      </c>
      <c r="H36" s="116">
        <f t="shared" si="8"/>
        <v>5.5</v>
      </c>
      <c r="I36" s="229"/>
      <c r="J36" s="177" t="s">
        <v>56</v>
      </c>
      <c r="K36" s="178">
        <v>5</v>
      </c>
      <c r="L36" s="19">
        <v>5.5</v>
      </c>
      <c r="M36" s="116">
        <f t="shared" si="9"/>
        <v>5.25</v>
      </c>
      <c r="N36" s="177" t="s">
        <v>51</v>
      </c>
      <c r="O36" s="178">
        <f>6.5-0.5</f>
        <v>6</v>
      </c>
      <c r="P36" s="19">
        <f>7-0.5</f>
        <v>6.5</v>
      </c>
      <c r="Q36" s="116">
        <f t="shared" si="10"/>
        <v>6.25</v>
      </c>
      <c r="R36" s="22"/>
      <c r="S36" s="22"/>
      <c r="T36" s="22"/>
      <c r="U36" s="22"/>
      <c r="V36" s="22"/>
      <c r="W36" s="17"/>
      <c r="X36" s="5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>
      <c r="A37" s="177" t="s">
        <v>183</v>
      </c>
      <c r="B37" s="18">
        <v>6</v>
      </c>
      <c r="C37" s="19">
        <v>6</v>
      </c>
      <c r="D37" s="116">
        <f t="shared" si="11"/>
        <v>6</v>
      </c>
      <c r="E37" s="153" t="s">
        <v>215</v>
      </c>
      <c r="F37" s="49">
        <v>6</v>
      </c>
      <c r="G37" s="53">
        <v>6</v>
      </c>
      <c r="H37" s="116">
        <f t="shared" si="8"/>
        <v>6</v>
      </c>
      <c r="I37" s="229"/>
      <c r="J37" s="177" t="s">
        <v>69</v>
      </c>
      <c r="K37" s="178">
        <v>5</v>
      </c>
      <c r="L37" s="19">
        <v>5</v>
      </c>
      <c r="M37" s="116">
        <f t="shared" si="9"/>
        <v>5</v>
      </c>
      <c r="N37" s="177" t="s">
        <v>40</v>
      </c>
      <c r="O37" s="178">
        <f>6-0.5</f>
        <v>5.5</v>
      </c>
      <c r="P37" s="19">
        <f>6.5-0.5</f>
        <v>6</v>
      </c>
      <c r="Q37" s="116">
        <f t="shared" si="10"/>
        <v>5.75</v>
      </c>
      <c r="R37" s="22"/>
      <c r="S37" s="22"/>
      <c r="T37" s="22"/>
      <c r="U37" s="22"/>
      <c r="V37" s="22"/>
      <c r="W37" s="17"/>
      <c r="X37" s="5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2.75">
      <c r="A38" s="177" t="s">
        <v>282</v>
      </c>
      <c r="B38" s="18">
        <v>6</v>
      </c>
      <c r="C38" s="19">
        <v>6</v>
      </c>
      <c r="D38" s="116">
        <f t="shared" si="11"/>
        <v>6</v>
      </c>
      <c r="E38" s="153" t="s">
        <v>213</v>
      </c>
      <c r="F38" s="49">
        <v>6</v>
      </c>
      <c r="G38" s="53">
        <v>6</v>
      </c>
      <c r="H38" s="116">
        <f t="shared" si="8"/>
        <v>6</v>
      </c>
      <c r="I38" s="229"/>
      <c r="J38" s="177" t="s">
        <v>61</v>
      </c>
      <c r="K38" s="178">
        <v>7</v>
      </c>
      <c r="L38" s="19">
        <v>6.5</v>
      </c>
      <c r="M38" s="116">
        <f t="shared" si="9"/>
        <v>6.75</v>
      </c>
      <c r="N38" s="177" t="s">
        <v>41</v>
      </c>
      <c r="O38" s="178">
        <f>7-0.5</f>
        <v>6.5</v>
      </c>
      <c r="P38" s="442">
        <f>6.5-0.5</f>
        <v>6</v>
      </c>
      <c r="Q38" s="116">
        <f t="shared" si="10"/>
        <v>6.25</v>
      </c>
      <c r="R38" s="22"/>
      <c r="S38" s="22"/>
      <c r="T38" s="22"/>
      <c r="U38" s="22"/>
      <c r="V38" s="22"/>
      <c r="W38" s="17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77" t="s">
        <v>292</v>
      </c>
      <c r="B39" s="18">
        <v>6</v>
      </c>
      <c r="C39" s="19">
        <v>5.5</v>
      </c>
      <c r="D39" s="116">
        <f t="shared" si="11"/>
        <v>5.75</v>
      </c>
      <c r="E39" s="153" t="s">
        <v>220</v>
      </c>
      <c r="F39" s="49">
        <v>6</v>
      </c>
      <c r="G39" s="53">
        <v>6</v>
      </c>
      <c r="H39" s="116">
        <f t="shared" si="8"/>
        <v>6</v>
      </c>
      <c r="I39" s="229"/>
      <c r="J39" s="177" t="s">
        <v>258</v>
      </c>
      <c r="K39" s="178">
        <v>6</v>
      </c>
      <c r="L39" s="19">
        <v>6</v>
      </c>
      <c r="M39" s="116">
        <f t="shared" si="9"/>
        <v>6</v>
      </c>
      <c r="N39" s="177" t="s">
        <v>370</v>
      </c>
      <c r="O39" s="178">
        <v>5.5</v>
      </c>
      <c r="P39" s="19">
        <v>6</v>
      </c>
      <c r="Q39" s="116">
        <f t="shared" si="10"/>
        <v>5.75</v>
      </c>
      <c r="R39" s="22"/>
      <c r="S39" s="22"/>
      <c r="T39" s="22"/>
      <c r="U39" s="22"/>
      <c r="V39" s="22"/>
      <c r="W39" s="17"/>
      <c r="X39" s="5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77" t="s">
        <v>175</v>
      </c>
      <c r="B40" s="18">
        <f>6-0.5</f>
        <v>5.5</v>
      </c>
      <c r="C40" s="19">
        <f>6-0.5</f>
        <v>5.5</v>
      </c>
      <c r="D40" s="116">
        <f t="shared" si="11"/>
        <v>5.5</v>
      </c>
      <c r="E40" s="153" t="s">
        <v>335</v>
      </c>
      <c r="F40" s="49">
        <v>6</v>
      </c>
      <c r="G40" s="53">
        <v>6.5</v>
      </c>
      <c r="H40" s="116">
        <f t="shared" si="8"/>
        <v>6.25</v>
      </c>
      <c r="I40" s="229"/>
      <c r="J40" s="177" t="s">
        <v>62</v>
      </c>
      <c r="K40" s="178">
        <v>6</v>
      </c>
      <c r="L40" s="19">
        <v>5.5</v>
      </c>
      <c r="M40" s="116">
        <f t="shared" si="9"/>
        <v>5.75</v>
      </c>
      <c r="N40" s="177" t="s">
        <v>43</v>
      </c>
      <c r="O40" s="178">
        <v>6.5</v>
      </c>
      <c r="P40" s="19">
        <v>6</v>
      </c>
      <c r="Q40" s="116">
        <f t="shared" si="10"/>
        <v>6.25</v>
      </c>
      <c r="R40" s="22"/>
      <c r="S40" s="22"/>
      <c r="T40" s="22"/>
      <c r="U40" s="22"/>
      <c r="V40" s="22"/>
      <c r="W40" s="17"/>
      <c r="X40" s="5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>
      <c r="A41" s="177" t="s">
        <v>410</v>
      </c>
      <c r="B41" s="18">
        <v>6</v>
      </c>
      <c r="C41" s="19">
        <v>5</v>
      </c>
      <c r="D41" s="116">
        <f t="shared" si="11"/>
        <v>5.5</v>
      </c>
      <c r="E41" s="153" t="s">
        <v>93</v>
      </c>
      <c r="F41" s="49">
        <v>6</v>
      </c>
      <c r="G41" s="53">
        <v>6</v>
      </c>
      <c r="H41" s="116">
        <f t="shared" si="8"/>
        <v>6</v>
      </c>
      <c r="I41" s="229"/>
      <c r="J41" s="177" t="s">
        <v>60</v>
      </c>
      <c r="K41" s="178">
        <f>6.5+3</f>
        <v>9.5</v>
      </c>
      <c r="L41" s="19">
        <f>7+3</f>
        <v>10</v>
      </c>
      <c r="M41" s="116">
        <f t="shared" si="9"/>
        <v>9.75</v>
      </c>
      <c r="N41" s="177" t="s">
        <v>44</v>
      </c>
      <c r="O41" s="368">
        <f>7.5+2+3</f>
        <v>12.5</v>
      </c>
      <c r="P41" s="442">
        <f>7+3+2</f>
        <v>12</v>
      </c>
      <c r="Q41" s="116">
        <f t="shared" si="10"/>
        <v>12.25</v>
      </c>
      <c r="R41" s="22"/>
      <c r="S41" s="22"/>
      <c r="T41" s="22"/>
      <c r="U41" s="22"/>
      <c r="V41" s="22"/>
      <c r="W41" s="17"/>
      <c r="X41" s="5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2.75">
      <c r="A42" s="177" t="s">
        <v>379</v>
      </c>
      <c r="B42" s="18">
        <f>7.5+3+3</f>
        <v>13.5</v>
      </c>
      <c r="C42" s="19">
        <f>7.5+3+3</f>
        <v>13.5</v>
      </c>
      <c r="D42" s="116">
        <f t="shared" si="11"/>
        <v>13.5</v>
      </c>
      <c r="E42" s="153" t="s">
        <v>216</v>
      </c>
      <c r="F42" s="49">
        <v>5</v>
      </c>
      <c r="G42" s="53">
        <v>5</v>
      </c>
      <c r="H42" s="116">
        <f t="shared" si="8"/>
        <v>5</v>
      </c>
      <c r="I42" s="229"/>
      <c r="J42" s="177" t="s">
        <v>71</v>
      </c>
      <c r="K42" s="178">
        <v>6</v>
      </c>
      <c r="L42" s="19">
        <v>5</v>
      </c>
      <c r="M42" s="116">
        <f>(L42+K42)/2</f>
        <v>5.5</v>
      </c>
      <c r="N42" s="177" t="s">
        <v>45</v>
      </c>
      <c r="O42" s="178">
        <f>6.5-0.5</f>
        <v>6</v>
      </c>
      <c r="P42" s="19">
        <f>6.5-0.5</f>
        <v>6</v>
      </c>
      <c r="Q42" s="116">
        <f t="shared" si="10"/>
        <v>6</v>
      </c>
      <c r="R42" s="22"/>
      <c r="S42" s="22"/>
      <c r="T42" s="22"/>
      <c r="U42" s="22"/>
      <c r="V42" s="22"/>
      <c r="W42" s="17"/>
      <c r="X42" s="54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3.5" thickBot="1">
      <c r="A43" s="179" t="s">
        <v>179</v>
      </c>
      <c r="B43" s="87">
        <f>7+3-0.5</f>
        <v>9.5</v>
      </c>
      <c r="C43" s="65">
        <f>7+3-0.5</f>
        <v>9.5</v>
      </c>
      <c r="D43" s="117">
        <f t="shared" si="11"/>
        <v>9.5</v>
      </c>
      <c r="E43" s="154" t="s">
        <v>218</v>
      </c>
      <c r="F43" s="155">
        <f>6.5-0.5</f>
        <v>6</v>
      </c>
      <c r="G43" s="96">
        <f>6-0.5</f>
        <v>5.5</v>
      </c>
      <c r="H43" s="117">
        <f t="shared" si="8"/>
        <v>5.75</v>
      </c>
      <c r="I43" s="229"/>
      <c r="J43" s="179" t="s">
        <v>321</v>
      </c>
      <c r="K43" s="180">
        <v>6</v>
      </c>
      <c r="L43" s="65">
        <v>7</v>
      </c>
      <c r="M43" s="117">
        <f>(L43+K43)/2</f>
        <v>6.5</v>
      </c>
      <c r="N43" s="179" t="s">
        <v>48</v>
      </c>
      <c r="O43" s="180">
        <v>5</v>
      </c>
      <c r="P43" s="441">
        <v>5</v>
      </c>
      <c r="Q43" s="117">
        <f>(P43+O43)/2</f>
        <v>5</v>
      </c>
      <c r="R43" s="22"/>
      <c r="S43" s="22"/>
      <c r="T43" s="22"/>
      <c r="U43" s="22"/>
      <c r="V43" s="22"/>
      <c r="W43" s="17"/>
      <c r="X43" s="5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3.5" thickBot="1">
      <c r="A44" s="181"/>
      <c r="B44" s="118"/>
      <c r="C44" s="118"/>
      <c r="D44" s="52"/>
      <c r="E44" s="30"/>
      <c r="F44" s="4"/>
      <c r="G44" s="4"/>
      <c r="H44" s="52"/>
      <c r="I44" s="229"/>
      <c r="J44" s="46"/>
      <c r="K44" s="128"/>
      <c r="L44" s="128"/>
      <c r="M44" s="52"/>
      <c r="N44" s="181"/>
      <c r="O44" s="118"/>
      <c r="P44" s="118"/>
      <c r="Q44" s="52"/>
      <c r="R44" s="22"/>
      <c r="S44" s="22"/>
      <c r="T44" s="22"/>
      <c r="U44" s="22"/>
      <c r="V44" s="22"/>
      <c r="W44" s="17"/>
      <c r="X44" s="54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>
      <c r="A45" s="182" t="s">
        <v>180</v>
      </c>
      <c r="B45" s="119">
        <f>6-1</f>
        <v>5</v>
      </c>
      <c r="C45" s="120">
        <f>6-1</f>
        <v>5</v>
      </c>
      <c r="D45" s="121">
        <f aca="true" t="shared" si="12" ref="D45:D52">(C45+B45)/2</f>
        <v>5</v>
      </c>
      <c r="E45" s="156" t="s">
        <v>289</v>
      </c>
      <c r="F45" s="157" t="s">
        <v>226</v>
      </c>
      <c r="G45" s="158" t="s">
        <v>226</v>
      </c>
      <c r="H45" s="121" t="s">
        <v>226</v>
      </c>
      <c r="I45" s="229"/>
      <c r="J45" s="182" t="s">
        <v>66</v>
      </c>
      <c r="K45" s="183">
        <f>6-1-1</f>
        <v>4</v>
      </c>
      <c r="L45" s="120">
        <f>5.5-1-1</f>
        <v>3.5</v>
      </c>
      <c r="M45" s="121">
        <f aca="true" t="shared" si="13" ref="M45:M52">(L45+K45)/2</f>
        <v>3.75</v>
      </c>
      <c r="N45" s="182" t="s">
        <v>36</v>
      </c>
      <c r="O45" s="183">
        <f>7-1</f>
        <v>6</v>
      </c>
      <c r="P45" s="120">
        <f>7-1</f>
        <v>6</v>
      </c>
      <c r="Q45" s="121">
        <f aca="true" t="shared" si="14" ref="Q45:Q52">(P45+O45)/2</f>
        <v>6</v>
      </c>
      <c r="R45" s="22"/>
      <c r="S45" s="22"/>
      <c r="T45" s="22"/>
      <c r="U45" s="22"/>
      <c r="V45" s="22"/>
      <c r="W45" s="17"/>
      <c r="X45" s="54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2.75">
      <c r="A46" s="184" t="s">
        <v>177</v>
      </c>
      <c r="B46" s="51">
        <v>6</v>
      </c>
      <c r="C46" s="52">
        <v>5.5</v>
      </c>
      <c r="D46" s="122">
        <f t="shared" si="12"/>
        <v>5.75</v>
      </c>
      <c r="E46" s="248" t="s">
        <v>217</v>
      </c>
      <c r="F46" s="3" t="s">
        <v>226</v>
      </c>
      <c r="G46" s="48" t="s">
        <v>226</v>
      </c>
      <c r="H46" s="122" t="s">
        <v>226</v>
      </c>
      <c r="I46" s="229"/>
      <c r="J46" s="184" t="s">
        <v>256</v>
      </c>
      <c r="K46" s="185">
        <v>5.5</v>
      </c>
      <c r="L46" s="52">
        <v>5.5</v>
      </c>
      <c r="M46" s="122">
        <f t="shared" si="13"/>
        <v>5.5</v>
      </c>
      <c r="N46" s="184" t="s">
        <v>49</v>
      </c>
      <c r="O46" s="185">
        <v>5.5</v>
      </c>
      <c r="P46" s="52">
        <v>6</v>
      </c>
      <c r="Q46" s="122">
        <f t="shared" si="14"/>
        <v>5.75</v>
      </c>
      <c r="R46" s="22"/>
      <c r="S46" s="22"/>
      <c r="T46" s="22"/>
      <c r="U46" s="22"/>
      <c r="V46" s="22"/>
      <c r="W46" s="17"/>
      <c r="X46" s="5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>
      <c r="A47" s="184" t="s">
        <v>205</v>
      </c>
      <c r="B47" s="51" t="s">
        <v>228</v>
      </c>
      <c r="C47" s="52" t="s">
        <v>228</v>
      </c>
      <c r="D47" s="122" t="s">
        <v>228</v>
      </c>
      <c r="E47" s="248" t="s">
        <v>412</v>
      </c>
      <c r="F47" s="3">
        <v>6</v>
      </c>
      <c r="G47" s="48">
        <v>5.5</v>
      </c>
      <c r="H47" s="122">
        <f aca="true" t="shared" si="15" ref="H47:H52">(G47+F47)/2</f>
        <v>5.75</v>
      </c>
      <c r="I47" s="229"/>
      <c r="J47" s="184" t="s">
        <v>59</v>
      </c>
      <c r="K47" s="185">
        <v>6</v>
      </c>
      <c r="L47" s="52">
        <v>5.5</v>
      </c>
      <c r="M47" s="122">
        <f t="shared" si="13"/>
        <v>5.75</v>
      </c>
      <c r="N47" s="184" t="s">
        <v>42</v>
      </c>
      <c r="O47" s="185">
        <v>6.5</v>
      </c>
      <c r="P47" s="52">
        <v>6.5</v>
      </c>
      <c r="Q47" s="122">
        <f t="shared" si="14"/>
        <v>6.5</v>
      </c>
      <c r="R47" s="22"/>
      <c r="S47" s="22"/>
      <c r="T47" s="22"/>
      <c r="U47" s="22"/>
      <c r="V47" s="22"/>
      <c r="W47" s="40"/>
      <c r="X47" s="54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>
      <c r="A48" s="184" t="s">
        <v>354</v>
      </c>
      <c r="B48" s="51">
        <v>6</v>
      </c>
      <c r="C48" s="52">
        <v>6</v>
      </c>
      <c r="D48" s="122">
        <f t="shared" si="12"/>
        <v>6</v>
      </c>
      <c r="E48" s="248" t="s">
        <v>214</v>
      </c>
      <c r="F48" s="57">
        <f>5.5-0.5</f>
        <v>5</v>
      </c>
      <c r="G48" s="24">
        <f>5.5-0.5</f>
        <v>5</v>
      </c>
      <c r="H48" s="122">
        <f t="shared" si="15"/>
        <v>5</v>
      </c>
      <c r="I48" s="552"/>
      <c r="J48" s="184" t="s">
        <v>68</v>
      </c>
      <c r="K48" s="185" t="s">
        <v>226</v>
      </c>
      <c r="L48" s="52" t="s">
        <v>226</v>
      </c>
      <c r="M48" s="122" t="s">
        <v>226</v>
      </c>
      <c r="N48" s="184" t="s">
        <v>254</v>
      </c>
      <c r="O48" s="185">
        <f>6-0.5</f>
        <v>5.5</v>
      </c>
      <c r="P48" s="52">
        <f>6-0.5</f>
        <v>5.5</v>
      </c>
      <c r="Q48" s="122">
        <f t="shared" si="14"/>
        <v>5.5</v>
      </c>
      <c r="R48" s="22"/>
      <c r="S48" s="22"/>
      <c r="T48" s="22"/>
      <c r="U48" s="22"/>
      <c r="V48" s="22"/>
      <c r="W48" s="17"/>
      <c r="X48" s="54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2.75">
      <c r="A49" s="184" t="s">
        <v>173</v>
      </c>
      <c r="B49" s="51" t="s">
        <v>226</v>
      </c>
      <c r="C49" s="52" t="s">
        <v>226</v>
      </c>
      <c r="D49" s="122" t="s">
        <v>226</v>
      </c>
      <c r="E49" s="248" t="s">
        <v>222</v>
      </c>
      <c r="F49" s="57">
        <v>7</v>
      </c>
      <c r="G49" s="24">
        <v>6.5</v>
      </c>
      <c r="H49" s="122">
        <f t="shared" si="15"/>
        <v>6.75</v>
      </c>
      <c r="I49" s="229"/>
      <c r="J49" s="184" t="s">
        <v>413</v>
      </c>
      <c r="K49" s="185">
        <v>6.5</v>
      </c>
      <c r="L49" s="52">
        <v>6.5</v>
      </c>
      <c r="M49" s="122">
        <f t="shared" si="13"/>
        <v>6.5</v>
      </c>
      <c r="N49" s="184" t="s">
        <v>255</v>
      </c>
      <c r="O49" s="185" t="s">
        <v>226</v>
      </c>
      <c r="P49" s="52" t="s">
        <v>226</v>
      </c>
      <c r="Q49" s="122" t="s">
        <v>226</v>
      </c>
      <c r="R49" s="22"/>
      <c r="S49" s="22"/>
      <c r="T49" s="22"/>
      <c r="U49" s="22"/>
      <c r="V49" s="22"/>
      <c r="W49" s="17"/>
      <c r="X49" s="54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2.75">
      <c r="A50" s="177" t="s">
        <v>185</v>
      </c>
      <c r="B50" s="18">
        <v>5.5</v>
      </c>
      <c r="C50" s="19">
        <v>5</v>
      </c>
      <c r="D50" s="116">
        <f t="shared" si="12"/>
        <v>5.25</v>
      </c>
      <c r="E50" s="248" t="s">
        <v>209</v>
      </c>
      <c r="F50" s="57">
        <v>5.5</v>
      </c>
      <c r="G50" s="24">
        <v>5.5</v>
      </c>
      <c r="H50" s="122">
        <f t="shared" si="15"/>
        <v>5.5</v>
      </c>
      <c r="I50" s="229"/>
      <c r="J50" s="184" t="s">
        <v>361</v>
      </c>
      <c r="K50" s="185">
        <v>5.5</v>
      </c>
      <c r="L50" s="52">
        <v>5.5</v>
      </c>
      <c r="M50" s="122">
        <f t="shared" si="13"/>
        <v>5.5</v>
      </c>
      <c r="N50" s="184" t="s">
        <v>371</v>
      </c>
      <c r="O50" s="185">
        <v>6.5</v>
      </c>
      <c r="P50" s="52">
        <v>6.5</v>
      </c>
      <c r="Q50" s="122">
        <f t="shared" si="14"/>
        <v>6.5</v>
      </c>
      <c r="R50" s="22"/>
      <c r="S50" s="22"/>
      <c r="T50" s="22"/>
      <c r="U50" s="22"/>
      <c r="V50" s="22"/>
      <c r="W50" s="17"/>
      <c r="X50" s="54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3.5" thickBot="1">
      <c r="A51" s="186" t="s">
        <v>280</v>
      </c>
      <c r="B51" s="123">
        <v>6.5</v>
      </c>
      <c r="C51" s="124">
        <v>6</v>
      </c>
      <c r="D51" s="122">
        <f t="shared" si="12"/>
        <v>6.25</v>
      </c>
      <c r="E51" s="159" t="s">
        <v>291</v>
      </c>
      <c r="F51" s="3">
        <v>6</v>
      </c>
      <c r="G51" s="48">
        <v>6.5</v>
      </c>
      <c r="H51" s="364">
        <f t="shared" si="15"/>
        <v>6.25</v>
      </c>
      <c r="I51" s="229"/>
      <c r="J51" s="186" t="s">
        <v>57</v>
      </c>
      <c r="K51" s="187">
        <f>6-0.5</f>
        <v>5.5</v>
      </c>
      <c r="L51" s="124">
        <f>6.5-0.5</f>
        <v>6</v>
      </c>
      <c r="M51" s="122">
        <f t="shared" si="13"/>
        <v>5.75</v>
      </c>
      <c r="N51" s="186" t="s">
        <v>39</v>
      </c>
      <c r="O51" s="187">
        <v>5.5</v>
      </c>
      <c r="P51" s="124">
        <v>6</v>
      </c>
      <c r="Q51" s="364">
        <f t="shared" si="14"/>
        <v>5.75</v>
      </c>
      <c r="R51" s="22"/>
      <c r="S51" s="22"/>
      <c r="T51" s="22"/>
      <c r="U51" s="22"/>
      <c r="V51" s="22"/>
      <c r="W51" s="17"/>
      <c r="X51" s="54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3.5" thickBot="1">
      <c r="A52" s="179" t="s">
        <v>283</v>
      </c>
      <c r="B52" s="87">
        <v>-1</v>
      </c>
      <c r="C52" s="65">
        <v>0</v>
      </c>
      <c r="D52" s="410">
        <f t="shared" si="12"/>
        <v>-0.5</v>
      </c>
      <c r="E52" s="160" t="s">
        <v>373</v>
      </c>
      <c r="F52" s="161">
        <v>1</v>
      </c>
      <c r="G52" s="162">
        <v>1</v>
      </c>
      <c r="H52" s="125">
        <f t="shared" si="15"/>
        <v>1</v>
      </c>
      <c r="I52" s="229"/>
      <c r="J52" s="179" t="s">
        <v>73</v>
      </c>
      <c r="K52" s="180">
        <v>1</v>
      </c>
      <c r="L52" s="65">
        <v>0.5</v>
      </c>
      <c r="M52" s="125">
        <f t="shared" si="13"/>
        <v>0.75</v>
      </c>
      <c r="N52" s="179" t="s">
        <v>54</v>
      </c>
      <c r="O52" s="180">
        <v>-2</v>
      </c>
      <c r="P52" s="65">
        <v>-1</v>
      </c>
      <c r="Q52" s="125">
        <f t="shared" si="14"/>
        <v>-1.5</v>
      </c>
      <c r="R52" s="22"/>
      <c r="S52" s="22"/>
      <c r="T52" s="22"/>
      <c r="U52" s="22"/>
      <c r="V52" s="22"/>
      <c r="W52" s="17"/>
      <c r="X52" s="40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>
      <c r="A53" s="46"/>
      <c r="B53" s="128"/>
      <c r="C53" s="128"/>
      <c r="D53" s="131"/>
      <c r="E53" s="46"/>
      <c r="F53" s="128"/>
      <c r="G53" s="128"/>
      <c r="H53" s="276"/>
      <c r="I53" s="229"/>
      <c r="J53" s="46"/>
      <c r="K53" s="128"/>
      <c r="L53" s="128"/>
      <c r="M53" s="131"/>
      <c r="N53" s="46"/>
      <c r="O53" s="128"/>
      <c r="P53" s="128"/>
      <c r="Q53" s="131"/>
      <c r="R53" s="22"/>
      <c r="S53" s="22"/>
      <c r="T53" s="22"/>
      <c r="U53" s="22"/>
      <c r="V53" s="22"/>
      <c r="W53" s="17"/>
      <c r="X53" s="4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>
      <c r="A54" s="29"/>
      <c r="B54" s="339">
        <f>D32+B33+B34+B50+B36+B37+B38+B39+B40+B41+B42+B43+B52</f>
        <v>79.5</v>
      </c>
      <c r="C54" s="339">
        <f>D32+C33+C34+C50+C36+C37+C38+C39+C40+C41+C42+C43+C52</f>
        <v>77.5</v>
      </c>
      <c r="D54" s="555">
        <f>D32+D33+D34+D50+D36+D37+D38+D39+D40+D41+D42+D43+D52</f>
        <v>78.5</v>
      </c>
      <c r="E54" s="29"/>
      <c r="F54" s="373">
        <f>H32+F33+F34+F35+F36+F37+F38+F39+F40+F41+F42+F43+F52</f>
        <v>71.5</v>
      </c>
      <c r="G54" s="317">
        <f>H32+G33+G34+G35+G36+G37+G38+G39+G40+G41+G42+G43+G52</f>
        <v>71</v>
      </c>
      <c r="H54" s="413">
        <f>H32+H33+H34+H35+H36+H37+H38+H39+H40+H41+H42+H43+H52</f>
        <v>71.25</v>
      </c>
      <c r="I54" s="229"/>
      <c r="J54" s="29"/>
      <c r="K54" s="438">
        <f>M32+K33+K34+K35+K36+K37+K38+K39+K40+K41+K42+K43+K52</f>
        <v>73</v>
      </c>
      <c r="L54" s="315">
        <f>M32+L33+L34+L35+L36+L37+L38+L39+L40+L41+L42+L43+L52</f>
        <v>70.5</v>
      </c>
      <c r="M54" s="445">
        <f>M32+M33+M34+M35+M36+M37+M38+M39+M40+M41+M42+M43+M52</f>
        <v>71.75</v>
      </c>
      <c r="N54" s="29"/>
      <c r="O54" s="372">
        <f>Q32+O33+O34+O35+O36+O37+O38+O39+O40+O41+O42+O43+O52</f>
        <v>66.5</v>
      </c>
      <c r="P54" s="372">
        <f>Q32+P33+P34+P35+P36+P37+P38+P39+P40+P41+P42+P43+P52</f>
        <v>68.5</v>
      </c>
      <c r="Q54" s="554">
        <f>Q32+Q33+Q34+Q35+Q36+Q37+Q38+Q39+Q40+Q41+Q42+Q43+Q52</f>
        <v>67.5</v>
      </c>
      <c r="R54" s="22"/>
      <c r="S54" s="22"/>
      <c r="T54" s="22"/>
      <c r="U54" s="22"/>
      <c r="V54" s="22"/>
      <c r="W54" s="17"/>
      <c r="X54" s="86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3.5" thickBot="1">
      <c r="A55" s="188"/>
      <c r="B55" s="126"/>
      <c r="C55" s="126"/>
      <c r="D55" s="76"/>
      <c r="E55" s="29"/>
      <c r="F55" s="14"/>
      <c r="G55" s="14"/>
      <c r="H55" s="76"/>
      <c r="I55" s="229"/>
      <c r="J55" s="188"/>
      <c r="K55" s="126"/>
      <c r="L55" s="126"/>
      <c r="M55" s="76"/>
      <c r="N55" s="188"/>
      <c r="O55" s="126"/>
      <c r="P55" s="126"/>
      <c r="Q55" s="76"/>
      <c r="R55" s="22"/>
      <c r="S55" s="22"/>
      <c r="T55" s="22"/>
      <c r="U55" s="22"/>
      <c r="V55" s="22"/>
      <c r="W55" s="17"/>
      <c r="X55" s="4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8.75" thickBot="1">
      <c r="A56" s="294"/>
      <c r="B56" s="295"/>
      <c r="C56" s="295"/>
      <c r="D56" s="172">
        <v>3</v>
      </c>
      <c r="E56" s="292"/>
      <c r="F56" s="293"/>
      <c r="G56" s="293"/>
      <c r="H56" s="163">
        <v>2</v>
      </c>
      <c r="I56" s="312"/>
      <c r="J56" s="300"/>
      <c r="K56" s="301"/>
      <c r="L56" s="301"/>
      <c r="M56" s="215">
        <v>2</v>
      </c>
      <c r="N56" s="296"/>
      <c r="O56" s="297"/>
      <c r="P56" s="297"/>
      <c r="Q56" s="189">
        <v>1</v>
      </c>
      <c r="R56" s="22"/>
      <c r="S56" s="22"/>
      <c r="T56" s="22"/>
      <c r="U56" s="22"/>
      <c r="V56" s="22"/>
      <c r="W56" s="17"/>
      <c r="X56" s="4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6" customHeight="1" thickBot="1">
      <c r="A57" s="22"/>
      <c r="B57" s="22"/>
      <c r="C57" s="22"/>
      <c r="D57" s="22"/>
      <c r="E57" s="233"/>
      <c r="F57" s="234"/>
      <c r="G57" s="234"/>
      <c r="H57" s="234"/>
      <c r="I57" s="229"/>
      <c r="J57" s="234"/>
      <c r="K57" s="234"/>
      <c r="L57" s="234"/>
      <c r="M57" s="23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thickBot="1">
      <c r="A58" s="22"/>
      <c r="B58" s="22"/>
      <c r="C58" s="22"/>
      <c r="D58" s="22"/>
      <c r="E58" s="932" t="s">
        <v>612</v>
      </c>
      <c r="F58" s="933"/>
      <c r="G58" s="933"/>
      <c r="H58" s="933"/>
      <c r="I58" s="933"/>
      <c r="J58" s="933"/>
      <c r="K58" s="933"/>
      <c r="L58" s="933"/>
      <c r="M58" s="93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3.5" thickBot="1">
      <c r="A59" s="22"/>
      <c r="B59" s="22"/>
      <c r="C59" s="22"/>
      <c r="D59" s="22"/>
      <c r="E59" s="963" t="s">
        <v>28</v>
      </c>
      <c r="F59" s="964"/>
      <c r="G59" s="964"/>
      <c r="H59" s="965"/>
      <c r="I59" s="216"/>
      <c r="J59" s="950" t="s">
        <v>30</v>
      </c>
      <c r="K59" s="950"/>
      <c r="L59" s="950"/>
      <c r="M59" s="897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3.5" thickBot="1">
      <c r="A60" s="22"/>
      <c r="B60" s="22"/>
      <c r="C60" s="22"/>
      <c r="D60" s="22"/>
      <c r="E60" s="137" t="s">
        <v>3</v>
      </c>
      <c r="F60" s="137" t="s">
        <v>20</v>
      </c>
      <c r="G60" s="137" t="s">
        <v>21</v>
      </c>
      <c r="H60" s="136">
        <v>2</v>
      </c>
      <c r="I60" s="4"/>
      <c r="J60" s="166" t="s">
        <v>3</v>
      </c>
      <c r="K60" s="166" t="s">
        <v>20</v>
      </c>
      <c r="L60" s="167" t="s">
        <v>21</v>
      </c>
      <c r="M60" s="164"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>
      <c r="A61" s="22"/>
      <c r="B61" s="22"/>
      <c r="C61" s="22"/>
      <c r="D61" s="22"/>
      <c r="E61" s="236" t="s">
        <v>130</v>
      </c>
      <c r="F61" s="257">
        <f>6+1</f>
        <v>7</v>
      </c>
      <c r="G61" s="152">
        <f>6+1</f>
        <v>7</v>
      </c>
      <c r="H61" s="115">
        <f>(G61+F61)/2</f>
        <v>7</v>
      </c>
      <c r="I61" s="4"/>
      <c r="J61" s="175" t="s">
        <v>111</v>
      </c>
      <c r="K61" s="266">
        <f>7-1</f>
        <v>6</v>
      </c>
      <c r="L61" s="152">
        <f>6.5-1</f>
        <v>5.5</v>
      </c>
      <c r="M61" s="115">
        <f>(L61+K61)/2</f>
        <v>5.75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>
      <c r="A62" s="22"/>
      <c r="B62" s="22"/>
      <c r="C62" s="22"/>
      <c r="D62" s="22"/>
      <c r="E62" s="237" t="s">
        <v>132</v>
      </c>
      <c r="F62" s="258">
        <f>6-0.5</f>
        <v>5.5</v>
      </c>
      <c r="G62" s="53">
        <f>6-0.5</f>
        <v>5.5</v>
      </c>
      <c r="H62" s="116">
        <f aca="true" t="shared" si="16" ref="H62:H71">(G62+F62)/2</f>
        <v>5.5</v>
      </c>
      <c r="I62" s="4"/>
      <c r="J62" s="177" t="s">
        <v>95</v>
      </c>
      <c r="K62" s="267">
        <v>5.5</v>
      </c>
      <c r="L62" s="53">
        <v>5.5</v>
      </c>
      <c r="M62" s="116">
        <f>(L62+K62)/2</f>
        <v>5.5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>
      <c r="A63" s="22"/>
      <c r="B63" s="22"/>
      <c r="C63" s="22"/>
      <c r="D63" s="22"/>
      <c r="E63" s="237" t="s">
        <v>133</v>
      </c>
      <c r="F63" s="258">
        <v>7.5</v>
      </c>
      <c r="G63" s="53">
        <v>6.5</v>
      </c>
      <c r="H63" s="116">
        <f t="shared" si="16"/>
        <v>7</v>
      </c>
      <c r="I63" s="4"/>
      <c r="J63" s="177" t="s">
        <v>94</v>
      </c>
      <c r="K63" s="267">
        <f>5-0.5-0.5</f>
        <v>4</v>
      </c>
      <c r="L63" s="53">
        <f>5-0.5-0.5</f>
        <v>4</v>
      </c>
      <c r="M63" s="116">
        <f aca="true" t="shared" si="17" ref="M63:M70">(L63+K63)/2</f>
        <v>4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>
      <c r="A64" s="22"/>
      <c r="B64" s="22"/>
      <c r="C64" s="22"/>
      <c r="D64" s="22"/>
      <c r="E64" s="237" t="s">
        <v>131</v>
      </c>
      <c r="F64" s="258">
        <v>6</v>
      </c>
      <c r="G64" s="53">
        <v>6</v>
      </c>
      <c r="H64" s="116">
        <f t="shared" si="16"/>
        <v>6</v>
      </c>
      <c r="I64" s="4"/>
      <c r="J64" s="177" t="s">
        <v>108</v>
      </c>
      <c r="K64" s="267">
        <f>6.5-0.5</f>
        <v>6</v>
      </c>
      <c r="L64" s="53">
        <f>6-0.5</f>
        <v>5.5</v>
      </c>
      <c r="M64" s="116">
        <f t="shared" si="17"/>
        <v>5.75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>
      <c r="A65" s="22"/>
      <c r="B65" s="22"/>
      <c r="C65" s="22"/>
      <c r="D65" s="22"/>
      <c r="E65" s="237" t="s">
        <v>134</v>
      </c>
      <c r="F65" s="258">
        <v>5.5</v>
      </c>
      <c r="G65" s="53">
        <v>6</v>
      </c>
      <c r="H65" s="116">
        <f t="shared" si="16"/>
        <v>5.75</v>
      </c>
      <c r="I65" s="4"/>
      <c r="J65" s="177" t="s">
        <v>106</v>
      </c>
      <c r="K65" s="267">
        <f>6-0.5</f>
        <v>5.5</v>
      </c>
      <c r="L65" s="53">
        <f>5.5-0.5</f>
        <v>5</v>
      </c>
      <c r="M65" s="116">
        <f t="shared" si="17"/>
        <v>5.25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>
      <c r="A66" s="22"/>
      <c r="B66" s="22"/>
      <c r="C66" s="22"/>
      <c r="D66" s="22"/>
      <c r="E66" s="237" t="s">
        <v>135</v>
      </c>
      <c r="F66" s="258">
        <f>7+3</f>
        <v>10</v>
      </c>
      <c r="G66" s="53">
        <f>7+3</f>
        <v>10</v>
      </c>
      <c r="H66" s="116">
        <f t="shared" si="16"/>
        <v>10</v>
      </c>
      <c r="I66" s="4"/>
      <c r="J66" s="177" t="s">
        <v>97</v>
      </c>
      <c r="K66" s="267">
        <v>6</v>
      </c>
      <c r="L66" s="53">
        <v>6.5</v>
      </c>
      <c r="M66" s="116">
        <f t="shared" si="17"/>
        <v>6.25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>
      <c r="A67" s="22"/>
      <c r="B67" s="22"/>
      <c r="C67" s="22"/>
      <c r="D67" s="22"/>
      <c r="E67" s="237" t="s">
        <v>144</v>
      </c>
      <c r="F67" s="258">
        <v>5</v>
      </c>
      <c r="G67" s="53">
        <v>5.5</v>
      </c>
      <c r="H67" s="116">
        <f t="shared" si="16"/>
        <v>5.25</v>
      </c>
      <c r="I67" s="4"/>
      <c r="J67" s="177" t="s">
        <v>320</v>
      </c>
      <c r="K67" s="267">
        <f>6-0.5</f>
        <v>5.5</v>
      </c>
      <c r="L67" s="53">
        <f>6-0.5</f>
        <v>5.5</v>
      </c>
      <c r="M67" s="116">
        <f t="shared" si="17"/>
        <v>5.5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>
      <c r="A68" s="22"/>
      <c r="B68" s="22"/>
      <c r="C68" s="22"/>
      <c r="D68" s="22"/>
      <c r="E68" s="237" t="s">
        <v>136</v>
      </c>
      <c r="F68" s="258">
        <v>5</v>
      </c>
      <c r="G68" s="53">
        <v>5</v>
      </c>
      <c r="H68" s="116">
        <f t="shared" si="16"/>
        <v>5</v>
      </c>
      <c r="I68" s="4"/>
      <c r="J68" s="177" t="s">
        <v>275</v>
      </c>
      <c r="K68" s="267" t="s">
        <v>227</v>
      </c>
      <c r="L68" s="53" t="s">
        <v>227</v>
      </c>
      <c r="M68" s="116" t="s">
        <v>227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>
      <c r="A69" s="22"/>
      <c r="B69" s="22"/>
      <c r="C69" s="22"/>
      <c r="D69" s="22"/>
      <c r="E69" s="237" t="s">
        <v>139</v>
      </c>
      <c r="F69" s="258">
        <v>6</v>
      </c>
      <c r="G69" s="53">
        <v>6</v>
      </c>
      <c r="H69" s="116">
        <f t="shared" si="16"/>
        <v>6</v>
      </c>
      <c r="I69" s="4"/>
      <c r="J69" s="177" t="s">
        <v>277</v>
      </c>
      <c r="K69" s="267">
        <f>6.5+3</f>
        <v>9.5</v>
      </c>
      <c r="L69" s="53">
        <f>6.5+3</f>
        <v>9.5</v>
      </c>
      <c r="M69" s="116">
        <f t="shared" si="17"/>
        <v>9.5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>
      <c r="A70" s="22"/>
      <c r="B70" s="22"/>
      <c r="C70" s="22"/>
      <c r="D70" s="22"/>
      <c r="E70" s="237" t="s">
        <v>266</v>
      </c>
      <c r="F70" s="258" t="s">
        <v>293</v>
      </c>
      <c r="G70" s="53" t="s">
        <v>293</v>
      </c>
      <c r="H70" s="116" t="s">
        <v>293</v>
      </c>
      <c r="I70" s="4"/>
      <c r="J70" s="177" t="s">
        <v>102</v>
      </c>
      <c r="K70" s="267">
        <f>6.5+3</f>
        <v>9.5</v>
      </c>
      <c r="L70" s="53">
        <f>6.5+3</f>
        <v>9.5</v>
      </c>
      <c r="M70" s="116">
        <f t="shared" si="17"/>
        <v>9.5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3.5" thickBot="1">
      <c r="A71" s="22"/>
      <c r="B71" s="22"/>
      <c r="C71" s="22"/>
      <c r="D71" s="22"/>
      <c r="E71" s="238" t="s">
        <v>267</v>
      </c>
      <c r="F71" s="259">
        <v>5.5</v>
      </c>
      <c r="G71" s="96">
        <v>5</v>
      </c>
      <c r="H71" s="117">
        <f t="shared" si="16"/>
        <v>5.25</v>
      </c>
      <c r="I71" s="4"/>
      <c r="J71" s="179" t="s">
        <v>101</v>
      </c>
      <c r="K71" s="268">
        <v>6.5</v>
      </c>
      <c r="L71" s="96">
        <v>6</v>
      </c>
      <c r="M71" s="117">
        <f>(L71+K71)/2</f>
        <v>6.25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3.5" thickBot="1">
      <c r="A72" s="22"/>
      <c r="B72" s="22"/>
      <c r="C72" s="22"/>
      <c r="D72" s="22"/>
      <c r="E72" s="239"/>
      <c r="F72" s="260"/>
      <c r="G72" s="95"/>
      <c r="H72" s="52"/>
      <c r="I72" s="4"/>
      <c r="J72" s="181"/>
      <c r="K72" s="269"/>
      <c r="L72" s="260"/>
      <c r="M72" s="5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>
      <c r="A73" s="22"/>
      <c r="B73" s="22"/>
      <c r="C73" s="22"/>
      <c r="D73" s="22"/>
      <c r="E73" s="240" t="s">
        <v>141</v>
      </c>
      <c r="F73" s="261" t="s">
        <v>226</v>
      </c>
      <c r="G73" s="264" t="s">
        <v>226</v>
      </c>
      <c r="H73" s="121" t="s">
        <v>226</v>
      </c>
      <c r="I73" s="4"/>
      <c r="J73" s="182" t="s">
        <v>319</v>
      </c>
      <c r="K73" s="270">
        <f>6-1</f>
        <v>5</v>
      </c>
      <c r="L73" s="264">
        <f>6-1</f>
        <v>5</v>
      </c>
      <c r="M73" s="121">
        <f aca="true" t="shared" si="18" ref="M73:M80">(L73+K73)/2</f>
        <v>5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>
      <c r="A74" s="22"/>
      <c r="B74" s="22"/>
      <c r="C74" s="22"/>
      <c r="D74" s="22"/>
      <c r="E74" s="237" t="s">
        <v>142</v>
      </c>
      <c r="F74" s="258">
        <f>6.5+3</f>
        <v>9.5</v>
      </c>
      <c r="G74" s="53">
        <f>7+3</f>
        <v>10</v>
      </c>
      <c r="H74" s="116">
        <f aca="true" t="shared" si="19" ref="H74:H80">(G74+F74)/2</f>
        <v>9.75</v>
      </c>
      <c r="I74" s="4"/>
      <c r="J74" s="184" t="s">
        <v>357</v>
      </c>
      <c r="K74" s="271" t="s">
        <v>228</v>
      </c>
      <c r="L74" s="59" t="s">
        <v>228</v>
      </c>
      <c r="M74" s="122" t="s">
        <v>228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>
      <c r="A75" s="22"/>
      <c r="B75" s="22"/>
      <c r="C75" s="22"/>
      <c r="D75" s="22"/>
      <c r="E75" s="241" t="s">
        <v>394</v>
      </c>
      <c r="F75" s="262" t="s">
        <v>226</v>
      </c>
      <c r="G75" s="59" t="s">
        <v>226</v>
      </c>
      <c r="H75" s="122" t="s">
        <v>226</v>
      </c>
      <c r="I75" s="4"/>
      <c r="J75" s="184" t="s">
        <v>104</v>
      </c>
      <c r="K75" s="271">
        <v>5.5</v>
      </c>
      <c r="L75" s="59">
        <v>6</v>
      </c>
      <c r="M75" s="122">
        <f t="shared" si="18"/>
        <v>5.75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>
      <c r="A76" s="22"/>
      <c r="B76" s="22"/>
      <c r="C76" s="22"/>
      <c r="D76" s="22"/>
      <c r="E76" s="241" t="s">
        <v>145</v>
      </c>
      <c r="F76" s="262">
        <v>7</v>
      </c>
      <c r="G76" s="59">
        <v>7</v>
      </c>
      <c r="H76" s="122">
        <f t="shared" si="19"/>
        <v>7</v>
      </c>
      <c r="I76" s="4"/>
      <c r="J76" s="177" t="s">
        <v>107</v>
      </c>
      <c r="K76" s="267">
        <v>5.5</v>
      </c>
      <c r="L76" s="53">
        <v>6</v>
      </c>
      <c r="M76" s="116">
        <f t="shared" si="18"/>
        <v>5.75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>
      <c r="A77" s="4"/>
      <c r="B77" s="4"/>
      <c r="C77" s="4"/>
      <c r="D77" s="4"/>
      <c r="E77" s="241" t="s">
        <v>331</v>
      </c>
      <c r="F77" s="262">
        <f>6-0.5</f>
        <v>5.5</v>
      </c>
      <c r="G77" s="59">
        <f>6.5-0.5</f>
        <v>6</v>
      </c>
      <c r="H77" s="122">
        <f t="shared" si="19"/>
        <v>5.75</v>
      </c>
      <c r="I77" s="4"/>
      <c r="J77" s="184" t="s">
        <v>99</v>
      </c>
      <c r="K77" s="51">
        <f>2-1.5</f>
        <v>0.5</v>
      </c>
      <c r="L77" s="59">
        <f>4-1.5</f>
        <v>2.5</v>
      </c>
      <c r="M77" s="122">
        <f t="shared" si="18"/>
        <v>1.5</v>
      </c>
      <c r="N77" s="4"/>
      <c r="O77" s="4"/>
      <c r="P77" s="4"/>
      <c r="Q77" s="4"/>
      <c r="R77" s="4"/>
      <c r="S77" s="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>
      <c r="A78" s="4"/>
      <c r="B78" s="4"/>
      <c r="C78" s="4"/>
      <c r="D78" s="4"/>
      <c r="E78" s="241" t="s">
        <v>146</v>
      </c>
      <c r="F78" s="262" t="s">
        <v>226</v>
      </c>
      <c r="G78" s="59" t="s">
        <v>226</v>
      </c>
      <c r="H78" s="122" t="s">
        <v>226</v>
      </c>
      <c r="I78" s="4"/>
      <c r="J78" s="184" t="s">
        <v>274</v>
      </c>
      <c r="K78" s="51">
        <v>6</v>
      </c>
      <c r="L78" s="59">
        <v>6.5</v>
      </c>
      <c r="M78" s="122">
        <f t="shared" si="18"/>
        <v>6.25</v>
      </c>
      <c r="N78" s="4"/>
      <c r="O78" s="4"/>
      <c r="P78" s="4"/>
      <c r="Q78" s="4"/>
      <c r="R78" s="4"/>
      <c r="S78" s="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 thickBot="1">
      <c r="A79" s="209"/>
      <c r="B79" s="209"/>
      <c r="C79" s="209"/>
      <c r="D79" s="209"/>
      <c r="E79" s="242" t="s">
        <v>336</v>
      </c>
      <c r="F79" s="263" t="s">
        <v>226</v>
      </c>
      <c r="G79" s="265" t="s">
        <v>226</v>
      </c>
      <c r="H79" s="122" t="s">
        <v>226</v>
      </c>
      <c r="I79" s="209"/>
      <c r="J79" s="186" t="s">
        <v>109</v>
      </c>
      <c r="K79" s="272">
        <v>4.5</v>
      </c>
      <c r="L79" s="265">
        <v>5</v>
      </c>
      <c r="M79" s="122">
        <f t="shared" si="18"/>
        <v>4.75</v>
      </c>
      <c r="N79" s="209"/>
      <c r="O79" s="209"/>
      <c r="P79" s="209"/>
      <c r="Q79" s="209"/>
      <c r="R79" s="4"/>
      <c r="S79" s="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3.5" thickBot="1">
      <c r="A80" s="481"/>
      <c r="B80" s="481"/>
      <c r="C80" s="481"/>
      <c r="D80" s="482"/>
      <c r="E80" s="238" t="s">
        <v>148</v>
      </c>
      <c r="F80" s="259">
        <v>0.5</v>
      </c>
      <c r="G80" s="96">
        <v>0.5</v>
      </c>
      <c r="H80" s="125">
        <f t="shared" si="19"/>
        <v>0.5</v>
      </c>
      <c r="I80" s="108"/>
      <c r="J80" s="179" t="s">
        <v>409</v>
      </c>
      <c r="K80" s="274">
        <v>0</v>
      </c>
      <c r="L80" s="96">
        <v>1</v>
      </c>
      <c r="M80" s="125">
        <f t="shared" si="18"/>
        <v>0.5</v>
      </c>
      <c r="N80" s="480"/>
      <c r="O80" s="553"/>
      <c r="P80" s="553"/>
      <c r="Q80" s="553"/>
      <c r="R80" s="4"/>
      <c r="S80" s="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>
      <c r="A81" s="109"/>
      <c r="B81" s="109"/>
      <c r="C81" s="109"/>
      <c r="D81" s="107"/>
      <c r="E81" s="139"/>
      <c r="F81" s="84"/>
      <c r="G81" s="140"/>
      <c r="H81" s="275"/>
      <c r="I81" s="108"/>
      <c r="J81" s="359"/>
      <c r="K81" s="16"/>
      <c r="L81" s="58"/>
      <c r="M81" s="275"/>
      <c r="N81" s="110"/>
      <c r="O81" s="110"/>
      <c r="P81" s="110"/>
      <c r="Q81" s="108"/>
      <c r="R81" s="4"/>
      <c r="S81" s="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>
      <c r="A82" s="14"/>
      <c r="B82" s="14"/>
      <c r="C82" s="14"/>
      <c r="D82" s="25"/>
      <c r="E82" s="141"/>
      <c r="F82" s="378">
        <f>H60+F61+F62+F63+F64+F65+F66+F67+F68+F69+F74+F71+F80</f>
        <v>75</v>
      </c>
      <c r="G82" s="378">
        <f>H60+G61+G62+G63+G64+G65+G66+G67+G68+G69+G74+G71+G80</f>
        <v>75</v>
      </c>
      <c r="H82" s="291">
        <f>H60+H61+H62+H63+H64+H65+H66+H67+H68+H69+H74+H71+H80</f>
        <v>75</v>
      </c>
      <c r="I82" s="106"/>
      <c r="J82" s="29"/>
      <c r="K82" s="290">
        <f>M60+K61+K62+K63+K64+K65+K66+K67+K76+K69+K70+K71+K80</f>
        <v>69.5</v>
      </c>
      <c r="L82" s="290">
        <f>M60+L61+L62+L63+L64+L65+L66+L67+L76+L69+L70+L71+L80</f>
        <v>69.5</v>
      </c>
      <c r="M82" s="376">
        <f>M60+M61+M62+M63+M64+M65+M66+M67+M76+M69+M70+M71+M80</f>
        <v>69.5</v>
      </c>
      <c r="N82" s="14"/>
      <c r="O82" s="14"/>
      <c r="P82" s="14"/>
      <c r="Q82" s="85"/>
      <c r="R82" s="4"/>
      <c r="S82" s="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3.5" thickBot="1">
      <c r="A83" s="17"/>
      <c r="B83" s="17"/>
      <c r="C83" s="17"/>
      <c r="D83" s="54"/>
      <c r="E83" s="141"/>
      <c r="F83" s="27"/>
      <c r="G83" s="140"/>
      <c r="H83" s="142"/>
      <c r="I83" s="40"/>
      <c r="J83" s="29"/>
      <c r="K83" s="28"/>
      <c r="L83" s="140"/>
      <c r="M83" s="138"/>
      <c r="N83" s="17"/>
      <c r="O83" s="17"/>
      <c r="P83" s="17"/>
      <c r="Q83" s="54"/>
      <c r="R83" s="4"/>
      <c r="S83" s="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8.75" thickBot="1">
      <c r="A84" s="17"/>
      <c r="B84" s="17"/>
      <c r="C84" s="17"/>
      <c r="D84" s="54"/>
      <c r="E84" s="306"/>
      <c r="F84" s="143"/>
      <c r="G84" s="307"/>
      <c r="H84" s="302">
        <v>2</v>
      </c>
      <c r="I84" s="66"/>
      <c r="J84" s="360"/>
      <c r="K84" s="169"/>
      <c r="L84" s="310"/>
      <c r="M84" s="311">
        <v>1</v>
      </c>
      <c r="N84" s="17"/>
      <c r="O84" s="17"/>
      <c r="P84" s="17"/>
      <c r="Q84" s="54"/>
      <c r="R84" s="4"/>
      <c r="S84" s="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>
      <c r="A85" s="17"/>
      <c r="B85" s="17"/>
      <c r="C85" s="17"/>
      <c r="D85" s="54"/>
      <c r="E85" s="17"/>
      <c r="F85" s="17"/>
      <c r="G85" s="17"/>
      <c r="H85" s="40"/>
      <c r="I85" s="40"/>
      <c r="J85" s="17"/>
      <c r="K85" s="17"/>
      <c r="L85" s="17"/>
      <c r="M85" s="54"/>
      <c r="N85" s="17"/>
      <c r="O85" s="17"/>
      <c r="P85" s="17"/>
      <c r="Q85" s="54"/>
      <c r="R85" s="4"/>
      <c r="S85" s="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4.25">
      <c r="A86" s="17"/>
      <c r="B86" s="17"/>
      <c r="C86" s="17"/>
      <c r="D86" s="54"/>
      <c r="E86" s="17"/>
      <c r="F86" s="17"/>
      <c r="G86" s="17"/>
      <c r="H86" s="40"/>
      <c r="I86" s="40"/>
      <c r="J86" s="17"/>
      <c r="K86" s="17"/>
      <c r="L86" s="17"/>
      <c r="M86" s="54"/>
      <c r="N86" s="17"/>
      <c r="O86" s="17"/>
      <c r="P86" s="17"/>
      <c r="Q86" s="54"/>
      <c r="R86" s="4"/>
      <c r="S86" s="4"/>
      <c r="T86" s="22"/>
      <c r="U86" s="972"/>
      <c r="V86" s="972"/>
      <c r="W86" s="972"/>
      <c r="X86" s="972"/>
      <c r="Y86" s="97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>
      <c r="A87" s="17"/>
      <c r="B87" s="17"/>
      <c r="C87" s="17"/>
      <c r="D87" s="54"/>
      <c r="E87" s="17"/>
      <c r="F87" s="17"/>
      <c r="G87" s="17"/>
      <c r="H87" s="40"/>
      <c r="I87" s="40"/>
      <c r="J87" s="17"/>
      <c r="K87" s="17"/>
      <c r="L87" s="17"/>
      <c r="M87" s="54"/>
      <c r="N87" s="17"/>
      <c r="O87" s="17"/>
      <c r="P87" s="17"/>
      <c r="Q87" s="54"/>
      <c r="R87" s="4"/>
      <c r="S87" s="4"/>
      <c r="T87" s="22"/>
      <c r="U87" s="969"/>
      <c r="V87" s="969"/>
      <c r="W87" s="105"/>
      <c r="X87" s="959"/>
      <c r="Y87" s="959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>
      <c r="A88" s="17"/>
      <c r="B88" s="17"/>
      <c r="C88" s="17"/>
      <c r="D88" s="54"/>
      <c r="E88" s="17"/>
      <c r="F88" s="17"/>
      <c r="G88" s="17"/>
      <c r="H88" s="40"/>
      <c r="I88" s="40"/>
      <c r="J88" s="17"/>
      <c r="K88" s="17"/>
      <c r="L88" s="17"/>
      <c r="M88" s="54"/>
      <c r="N88" s="17"/>
      <c r="O88" s="17"/>
      <c r="P88" s="17"/>
      <c r="Q88" s="54"/>
      <c r="R88" s="4"/>
      <c r="S88" s="4"/>
      <c r="T88" s="22"/>
      <c r="U88" s="109"/>
      <c r="V88" s="107"/>
      <c r="W88" s="105"/>
      <c r="X88" s="110"/>
      <c r="Y88" s="10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>
      <c r="A89" s="17"/>
      <c r="B89" s="17"/>
      <c r="C89" s="17"/>
      <c r="D89" s="54"/>
      <c r="E89" s="17"/>
      <c r="F89" s="17"/>
      <c r="G89" s="17"/>
      <c r="H89" s="40"/>
      <c r="I89" s="40"/>
      <c r="J89" s="17"/>
      <c r="K89" s="17"/>
      <c r="L89" s="17"/>
      <c r="M89" s="54"/>
      <c r="N89" s="17"/>
      <c r="O89" s="17"/>
      <c r="P89" s="17"/>
      <c r="Q89" s="54"/>
      <c r="R89" s="4"/>
      <c r="S89" s="4"/>
      <c r="T89" s="22"/>
      <c r="U89" s="14"/>
      <c r="V89" s="25"/>
      <c r="W89" s="4"/>
      <c r="X89" s="14"/>
      <c r="Y89" s="25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.75">
      <c r="A90" s="17"/>
      <c r="B90" s="17"/>
      <c r="C90" s="17"/>
      <c r="D90" s="54"/>
      <c r="E90" s="17"/>
      <c r="F90" s="17"/>
      <c r="G90" s="17"/>
      <c r="H90" s="40"/>
      <c r="I90" s="40"/>
      <c r="J90" s="17"/>
      <c r="K90" s="17"/>
      <c r="L90" s="17"/>
      <c r="M90" s="54"/>
      <c r="N90" s="17"/>
      <c r="O90" s="17"/>
      <c r="P90" s="17"/>
      <c r="Q90" s="54"/>
      <c r="R90" s="4"/>
      <c r="S90" s="4"/>
      <c r="T90" s="22"/>
      <c r="U90" s="17"/>
      <c r="V90" s="54"/>
      <c r="W90" s="4"/>
      <c r="X90" s="17"/>
      <c r="Y90" s="4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2.75">
      <c r="A91" s="17"/>
      <c r="B91" s="17"/>
      <c r="C91" s="17"/>
      <c r="D91" s="54"/>
      <c r="E91" s="17"/>
      <c r="F91" s="17"/>
      <c r="G91" s="17"/>
      <c r="H91" s="40"/>
      <c r="I91" s="40"/>
      <c r="J91" s="17"/>
      <c r="K91" s="17"/>
      <c r="L91" s="17"/>
      <c r="M91" s="54"/>
      <c r="N91" s="17"/>
      <c r="O91" s="17"/>
      <c r="P91" s="17"/>
      <c r="Q91" s="54"/>
      <c r="R91" s="4"/>
      <c r="S91" s="4"/>
      <c r="T91" s="22"/>
      <c r="U91" s="17"/>
      <c r="V91" s="54"/>
      <c r="W91" s="4"/>
      <c r="X91" s="17"/>
      <c r="Y91" s="4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2.75">
      <c r="A92" s="17"/>
      <c r="B92" s="17"/>
      <c r="C92" s="17"/>
      <c r="D92" s="54"/>
      <c r="E92" s="17"/>
      <c r="F92" s="17"/>
      <c r="G92" s="17"/>
      <c r="H92" s="40"/>
      <c r="I92" s="40"/>
      <c r="J92" s="17"/>
      <c r="K92" s="17"/>
      <c r="L92" s="17"/>
      <c r="M92" s="54"/>
      <c r="N92" s="17"/>
      <c r="O92" s="17"/>
      <c r="P92" s="17"/>
      <c r="Q92" s="54"/>
      <c r="R92" s="4"/>
      <c r="S92" s="4"/>
      <c r="T92" s="22"/>
      <c r="U92" s="17"/>
      <c r="V92" s="54"/>
      <c r="W92" s="4"/>
      <c r="X92" s="17"/>
      <c r="Y92" s="4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2.75">
      <c r="A93" s="17"/>
      <c r="B93" s="17"/>
      <c r="C93" s="17"/>
      <c r="D93" s="54"/>
      <c r="E93" s="17"/>
      <c r="F93" s="17"/>
      <c r="G93" s="17"/>
      <c r="H93" s="40"/>
      <c r="I93" s="40"/>
      <c r="J93" s="17"/>
      <c r="K93" s="17"/>
      <c r="L93" s="17"/>
      <c r="M93" s="54"/>
      <c r="N93" s="17"/>
      <c r="O93" s="17"/>
      <c r="P93" s="17"/>
      <c r="Q93" s="54"/>
      <c r="R93" s="4"/>
      <c r="S93" s="4"/>
      <c r="T93" s="22"/>
      <c r="U93" s="17"/>
      <c r="V93" s="54"/>
      <c r="W93" s="4"/>
      <c r="X93" s="17"/>
      <c r="Y93" s="4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>
      <c r="A94" s="16"/>
      <c r="B94" s="16"/>
      <c r="C94" s="16"/>
      <c r="D94" s="47"/>
      <c r="E94" s="56"/>
      <c r="F94" s="56"/>
      <c r="G94" s="56"/>
      <c r="H94" s="16"/>
      <c r="I94" s="16"/>
      <c r="J94" s="16"/>
      <c r="K94" s="16"/>
      <c r="L94" s="16"/>
      <c r="M94" s="47"/>
      <c r="N94" s="16"/>
      <c r="O94" s="16"/>
      <c r="P94" s="16"/>
      <c r="Q94" s="47"/>
      <c r="R94" s="4"/>
      <c r="S94" s="4"/>
      <c r="T94" s="22"/>
      <c r="U94" s="17"/>
      <c r="V94" s="54"/>
      <c r="W94" s="4"/>
      <c r="X94" s="17"/>
      <c r="Y94" s="4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2.75">
      <c r="A95" s="128"/>
      <c r="B95" s="128"/>
      <c r="C95" s="128"/>
      <c r="D95" s="47"/>
      <c r="E95" s="56"/>
      <c r="F95" s="56"/>
      <c r="G95" s="56"/>
      <c r="H95" s="16"/>
      <c r="I95" s="16"/>
      <c r="J95" s="56"/>
      <c r="K95" s="56"/>
      <c r="L95" s="56"/>
      <c r="M95" s="47"/>
      <c r="N95" s="56"/>
      <c r="O95" s="56"/>
      <c r="P95" s="56"/>
      <c r="Q95" s="47"/>
      <c r="R95" s="4"/>
      <c r="S95" s="4"/>
      <c r="T95" s="22"/>
      <c r="U95" s="17"/>
      <c r="V95" s="54"/>
      <c r="W95" s="4"/>
      <c r="X95" s="17"/>
      <c r="Y95" s="4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2.75">
      <c r="A96" s="56"/>
      <c r="B96" s="56"/>
      <c r="C96" s="56"/>
      <c r="D96" s="47"/>
      <c r="E96" s="56"/>
      <c r="F96" s="56"/>
      <c r="G96" s="56"/>
      <c r="H96" s="16"/>
      <c r="I96" s="16"/>
      <c r="J96" s="56"/>
      <c r="K96" s="56"/>
      <c r="L96" s="56"/>
      <c r="M96" s="47"/>
      <c r="N96" s="56"/>
      <c r="O96" s="56"/>
      <c r="P96" s="56"/>
      <c r="Q96" s="47"/>
      <c r="R96" s="4"/>
      <c r="S96" s="4"/>
      <c r="T96" s="22"/>
      <c r="U96" s="17"/>
      <c r="V96" s="54"/>
      <c r="W96" s="4"/>
      <c r="X96" s="17"/>
      <c r="Y96" s="4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2.75">
      <c r="A97" s="56"/>
      <c r="B97" s="56"/>
      <c r="C97" s="56"/>
      <c r="D97" s="16"/>
      <c r="E97" s="56"/>
      <c r="F97" s="56"/>
      <c r="G97" s="56"/>
      <c r="H97" s="16"/>
      <c r="I97" s="16"/>
      <c r="J97" s="56"/>
      <c r="K97" s="56"/>
      <c r="L97" s="56"/>
      <c r="M97" s="47"/>
      <c r="N97" s="17"/>
      <c r="O97" s="17"/>
      <c r="P97" s="17"/>
      <c r="Q97" s="54"/>
      <c r="R97" s="4"/>
      <c r="S97" s="4"/>
      <c r="T97" s="22"/>
      <c r="U97" s="17"/>
      <c r="V97" s="54"/>
      <c r="W97" s="4"/>
      <c r="X97" s="17"/>
      <c r="Y97" s="4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2.75">
      <c r="A98" s="17"/>
      <c r="B98" s="17"/>
      <c r="C98" s="17"/>
      <c r="D98" s="40"/>
      <c r="E98" s="56"/>
      <c r="F98" s="56"/>
      <c r="G98" s="56"/>
      <c r="H98" s="16"/>
      <c r="I98" s="16"/>
      <c r="J98" s="56"/>
      <c r="K98" s="56"/>
      <c r="L98" s="56"/>
      <c r="M98" s="47"/>
      <c r="N98" s="17"/>
      <c r="O98" s="17"/>
      <c r="P98" s="17"/>
      <c r="Q98" s="54"/>
      <c r="R98" s="4"/>
      <c r="S98" s="4"/>
      <c r="T98" s="22"/>
      <c r="U98" s="17"/>
      <c r="V98" s="54"/>
      <c r="W98" s="4"/>
      <c r="X98" s="17"/>
      <c r="Y98" s="4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2.75">
      <c r="A99" s="56"/>
      <c r="B99" s="56"/>
      <c r="C99" s="56"/>
      <c r="D99" s="16"/>
      <c r="E99" s="56"/>
      <c r="F99" s="56"/>
      <c r="G99" s="56"/>
      <c r="H99" s="16"/>
      <c r="I99" s="16"/>
      <c r="J99" s="56"/>
      <c r="K99" s="56"/>
      <c r="L99" s="56"/>
      <c r="M99" s="16"/>
      <c r="N99" s="56"/>
      <c r="O99" s="56"/>
      <c r="P99" s="56"/>
      <c r="Q99" s="16"/>
      <c r="R99" s="4"/>
      <c r="S99" s="4"/>
      <c r="T99" s="22"/>
      <c r="U99" s="17"/>
      <c r="V99" s="54"/>
      <c r="W99" s="4"/>
      <c r="X99" s="17"/>
      <c r="Y99" s="4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2.75">
      <c r="A100" s="56"/>
      <c r="B100" s="56"/>
      <c r="C100" s="56"/>
      <c r="D100" s="16"/>
      <c r="E100" s="56"/>
      <c r="F100" s="56"/>
      <c r="G100" s="56"/>
      <c r="H100" s="16"/>
      <c r="I100" s="16"/>
      <c r="J100" s="56"/>
      <c r="K100" s="56"/>
      <c r="L100" s="56"/>
      <c r="M100" s="16"/>
      <c r="N100" s="56"/>
      <c r="O100" s="56"/>
      <c r="P100" s="56"/>
      <c r="Q100" s="16"/>
      <c r="R100" s="4"/>
      <c r="S100" s="4"/>
      <c r="T100" s="22"/>
      <c r="U100" s="17"/>
      <c r="V100" s="54"/>
      <c r="W100" s="4"/>
      <c r="X100" s="17"/>
      <c r="Y100" s="4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</sheetData>
  <mergeCells count="18">
    <mergeCell ref="U86:Y86"/>
    <mergeCell ref="U87:V87"/>
    <mergeCell ref="X87:Y87"/>
    <mergeCell ref="W34:X34"/>
    <mergeCell ref="E58:M58"/>
    <mergeCell ref="J59:M59"/>
    <mergeCell ref="E59:H59"/>
    <mergeCell ref="A30:Q30"/>
    <mergeCell ref="E31:H31"/>
    <mergeCell ref="A31:D31"/>
    <mergeCell ref="N31:Q31"/>
    <mergeCell ref="J31:M31"/>
    <mergeCell ref="A1:Q1"/>
    <mergeCell ref="A2:Q2"/>
    <mergeCell ref="E3:H3"/>
    <mergeCell ref="A3:D3"/>
    <mergeCell ref="N3:Q3"/>
    <mergeCell ref="J3:M3"/>
  </mergeCells>
  <printOptions/>
  <pageMargins left="0.75" right="0.75" top="1" bottom="2.1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00"/>
  <sheetViews>
    <sheetView workbookViewId="0" topLeftCell="A1">
      <selection activeCell="A1" sqref="A1:Q1"/>
    </sheetView>
  </sheetViews>
  <sheetFormatPr defaultColWidth="9.140625" defaultRowHeight="12.75"/>
  <cols>
    <col min="1" max="1" width="12.28125" style="0" bestFit="1" customWidth="1"/>
    <col min="2" max="3" width="4.7109375" style="0" bestFit="1" customWidth="1"/>
    <col min="4" max="4" width="5.57421875" style="0" bestFit="1" customWidth="1"/>
    <col min="5" max="5" width="14.7109375" style="0" bestFit="1" customWidth="1"/>
    <col min="6" max="7" width="4.8515625" style="0" bestFit="1" customWidth="1"/>
    <col min="8" max="8" width="5.57421875" style="0" bestFit="1" customWidth="1"/>
    <col min="9" max="9" width="1.28515625" style="0" customWidth="1"/>
    <col min="10" max="10" width="15.140625" style="0" bestFit="1" customWidth="1"/>
    <col min="11" max="12" width="5.00390625" style="0" bestFit="1" customWidth="1"/>
    <col min="13" max="13" width="5.140625" style="0" bestFit="1" customWidth="1"/>
    <col min="14" max="14" width="12.7109375" style="0" bestFit="1" customWidth="1"/>
    <col min="15" max="15" width="4.8515625" style="0" bestFit="1" customWidth="1"/>
    <col min="16" max="16" width="5.00390625" style="0" bestFit="1" customWidth="1"/>
    <col min="17" max="17" width="6.00390625" style="0" bestFit="1" customWidth="1"/>
  </cols>
  <sheetData>
    <row r="1" spans="1:35" ht="15" thickBot="1">
      <c r="A1" s="932" t="s">
        <v>421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5" thickBot="1">
      <c r="A2" s="932" t="s">
        <v>570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3.5" thickBot="1">
      <c r="A3" s="900" t="s">
        <v>27</v>
      </c>
      <c r="B3" s="895"/>
      <c r="C3" s="895"/>
      <c r="D3" s="980"/>
      <c r="E3" s="907" t="s">
        <v>33</v>
      </c>
      <c r="F3" s="970"/>
      <c r="G3" s="970"/>
      <c r="H3" s="908"/>
      <c r="I3" s="222"/>
      <c r="J3" s="921" t="s">
        <v>316</v>
      </c>
      <c r="K3" s="981"/>
      <c r="L3" s="981"/>
      <c r="M3" s="922"/>
      <c r="N3" s="963" t="s">
        <v>28</v>
      </c>
      <c r="O3" s="964"/>
      <c r="P3" s="964"/>
      <c r="Q3" s="965"/>
      <c r="R3" s="104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3.5" thickBot="1">
      <c r="A4" s="111" t="s">
        <v>3</v>
      </c>
      <c r="B4" s="111" t="s">
        <v>20</v>
      </c>
      <c r="C4" s="111" t="s">
        <v>21</v>
      </c>
      <c r="D4" s="112">
        <v>2</v>
      </c>
      <c r="E4" s="210" t="s">
        <v>3</v>
      </c>
      <c r="F4" s="210" t="s">
        <v>20</v>
      </c>
      <c r="G4" s="210" t="s">
        <v>21</v>
      </c>
      <c r="H4" s="211">
        <v>0</v>
      </c>
      <c r="I4" s="223"/>
      <c r="J4" s="129" t="s">
        <v>3</v>
      </c>
      <c r="K4" s="129" t="s">
        <v>20</v>
      </c>
      <c r="L4" s="129" t="s">
        <v>21</v>
      </c>
      <c r="M4" s="130">
        <v>2</v>
      </c>
      <c r="N4" s="137" t="s">
        <v>3</v>
      </c>
      <c r="O4" s="137" t="s">
        <v>20</v>
      </c>
      <c r="P4" s="137" t="s">
        <v>21</v>
      </c>
      <c r="Q4" s="136">
        <v>0</v>
      </c>
      <c r="R4" s="5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175" t="s">
        <v>123</v>
      </c>
      <c r="B5" s="113">
        <f>6.5-1</f>
        <v>5.5</v>
      </c>
      <c r="C5" s="114">
        <f>6-1</f>
        <v>5</v>
      </c>
      <c r="D5" s="115">
        <f>(C5+B5)/2</f>
        <v>5.25</v>
      </c>
      <c r="E5" s="175" t="s">
        <v>426</v>
      </c>
      <c r="F5" s="176">
        <f>6+1</f>
        <v>7</v>
      </c>
      <c r="G5" s="114">
        <f>6+1</f>
        <v>7</v>
      </c>
      <c r="H5" s="115">
        <f>(G5+F5)/2</f>
        <v>7</v>
      </c>
      <c r="I5" s="223"/>
      <c r="J5" s="175" t="s">
        <v>443</v>
      </c>
      <c r="K5" s="249">
        <f>6.5-1-1</f>
        <v>4.5</v>
      </c>
      <c r="L5" s="250">
        <f>6-1-1</f>
        <v>4</v>
      </c>
      <c r="M5" s="115">
        <f>(L5+K5)/2</f>
        <v>4.25</v>
      </c>
      <c r="N5" s="236" t="s">
        <v>141</v>
      </c>
      <c r="O5" s="257">
        <f>7.5-1</f>
        <v>6.5</v>
      </c>
      <c r="P5" s="152">
        <f>7-1</f>
        <v>6</v>
      </c>
      <c r="Q5" s="115">
        <f>(P5+O5)/2</f>
        <v>6.25</v>
      </c>
      <c r="R5" s="58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>
      <c r="A6" s="177" t="s">
        <v>128</v>
      </c>
      <c r="B6" s="18">
        <v>6</v>
      </c>
      <c r="C6" s="19">
        <v>6.5</v>
      </c>
      <c r="D6" s="116">
        <f aca="true" t="shared" si="0" ref="D6:D14">(C6+B6)/2</f>
        <v>6.25</v>
      </c>
      <c r="E6" s="177" t="s">
        <v>427</v>
      </c>
      <c r="F6" s="178">
        <v>6</v>
      </c>
      <c r="G6" s="19">
        <v>6</v>
      </c>
      <c r="H6" s="116">
        <f aca="true" t="shared" si="1" ref="H6:H14">(G6+F6)/2</f>
        <v>6</v>
      </c>
      <c r="I6" s="223"/>
      <c r="J6" s="177" t="s">
        <v>152</v>
      </c>
      <c r="K6" s="251">
        <f>7+3</f>
        <v>10</v>
      </c>
      <c r="L6" s="61">
        <f>6+3</f>
        <v>9</v>
      </c>
      <c r="M6" s="116">
        <f>(L6+K6)/2</f>
        <v>9.5</v>
      </c>
      <c r="N6" s="237" t="s">
        <v>133</v>
      </c>
      <c r="O6" s="258">
        <v>7</v>
      </c>
      <c r="P6" s="53">
        <v>6.5</v>
      </c>
      <c r="Q6" s="116">
        <f aca="true" t="shared" si="2" ref="Q6:Q15">(P6+O6)/2</f>
        <v>6.75</v>
      </c>
      <c r="R6" s="5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177" t="s">
        <v>113</v>
      </c>
      <c r="B7" s="18" t="s">
        <v>227</v>
      </c>
      <c r="C7" s="19" t="s">
        <v>227</v>
      </c>
      <c r="D7" s="116" t="s">
        <v>227</v>
      </c>
      <c r="E7" s="177" t="s">
        <v>115</v>
      </c>
      <c r="F7" s="178">
        <v>6.5</v>
      </c>
      <c r="G7" s="19">
        <v>6</v>
      </c>
      <c r="H7" s="116">
        <f t="shared" si="1"/>
        <v>6.25</v>
      </c>
      <c r="I7" s="223"/>
      <c r="J7" s="177" t="s">
        <v>444</v>
      </c>
      <c r="K7" s="252">
        <v>6</v>
      </c>
      <c r="L7" s="253">
        <v>7</v>
      </c>
      <c r="M7" s="116">
        <f aca="true" t="shared" si="3" ref="M7:M14">(L7+K7)/2</f>
        <v>6.5</v>
      </c>
      <c r="N7" s="237" t="s">
        <v>132</v>
      </c>
      <c r="O7" s="258">
        <f>6.5-0.5</f>
        <v>6</v>
      </c>
      <c r="P7" s="53">
        <f>6-0.5</f>
        <v>5.5</v>
      </c>
      <c r="Q7" s="116">
        <f t="shared" si="2"/>
        <v>5.75</v>
      </c>
      <c r="R7" s="58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>
      <c r="A8" s="177" t="s">
        <v>151</v>
      </c>
      <c r="B8" s="18">
        <v>6</v>
      </c>
      <c r="C8" s="19">
        <v>6.5</v>
      </c>
      <c r="D8" s="116">
        <f t="shared" si="0"/>
        <v>6.25</v>
      </c>
      <c r="E8" s="177" t="s">
        <v>428</v>
      </c>
      <c r="F8" s="178">
        <f>6-0.5</f>
        <v>5.5</v>
      </c>
      <c r="G8" s="19">
        <f>6.5-0.5</f>
        <v>6</v>
      </c>
      <c r="H8" s="116">
        <f t="shared" si="1"/>
        <v>5.75</v>
      </c>
      <c r="I8" s="223"/>
      <c r="J8" s="177" t="s">
        <v>281</v>
      </c>
      <c r="K8" s="251">
        <v>5.5</v>
      </c>
      <c r="L8" s="61">
        <v>5</v>
      </c>
      <c r="M8" s="116">
        <f t="shared" si="3"/>
        <v>5.25</v>
      </c>
      <c r="N8" s="237" t="s">
        <v>131</v>
      </c>
      <c r="O8" s="258">
        <v>6.5</v>
      </c>
      <c r="P8" s="53">
        <v>6.5</v>
      </c>
      <c r="Q8" s="116">
        <f t="shared" si="2"/>
        <v>6.5</v>
      </c>
      <c r="R8" s="5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>
      <c r="A9" s="177" t="s">
        <v>116</v>
      </c>
      <c r="B9" s="18">
        <v>6</v>
      </c>
      <c r="C9" s="19">
        <v>5.5</v>
      </c>
      <c r="D9" s="116">
        <f t="shared" si="0"/>
        <v>5.75</v>
      </c>
      <c r="E9" s="177" t="s">
        <v>81</v>
      </c>
      <c r="F9" s="178">
        <v>6</v>
      </c>
      <c r="G9" s="19">
        <v>6</v>
      </c>
      <c r="H9" s="116">
        <f t="shared" si="1"/>
        <v>6</v>
      </c>
      <c r="I9" s="223"/>
      <c r="J9" s="177" t="s">
        <v>155</v>
      </c>
      <c r="K9" s="251">
        <f>7.5+3</f>
        <v>10.5</v>
      </c>
      <c r="L9" s="61">
        <f>7.5+3</f>
        <v>10.5</v>
      </c>
      <c r="M9" s="116">
        <f t="shared" si="3"/>
        <v>10.5</v>
      </c>
      <c r="N9" s="237" t="s">
        <v>134</v>
      </c>
      <c r="O9" s="258">
        <v>6</v>
      </c>
      <c r="P9" s="53">
        <v>5</v>
      </c>
      <c r="Q9" s="116">
        <f t="shared" si="2"/>
        <v>5.5</v>
      </c>
      <c r="R9" s="4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>
      <c r="A10" s="177" t="s">
        <v>117</v>
      </c>
      <c r="B10" s="18">
        <v>5.5</v>
      </c>
      <c r="C10" s="19">
        <v>5.5</v>
      </c>
      <c r="D10" s="116">
        <f t="shared" si="0"/>
        <v>5.5</v>
      </c>
      <c r="E10" s="177" t="s">
        <v>270</v>
      </c>
      <c r="F10" s="178">
        <v>5.5</v>
      </c>
      <c r="G10" s="19">
        <v>6</v>
      </c>
      <c r="H10" s="116">
        <f t="shared" si="1"/>
        <v>5.75</v>
      </c>
      <c r="I10" s="223"/>
      <c r="J10" s="177" t="s">
        <v>295</v>
      </c>
      <c r="K10" s="251">
        <f>6.5+3</f>
        <v>9.5</v>
      </c>
      <c r="L10" s="61">
        <f>6.5+3</f>
        <v>9.5</v>
      </c>
      <c r="M10" s="116">
        <f t="shared" si="3"/>
        <v>9.5</v>
      </c>
      <c r="N10" s="237" t="s">
        <v>135</v>
      </c>
      <c r="O10" s="258">
        <v>6.5</v>
      </c>
      <c r="P10" s="53">
        <v>6</v>
      </c>
      <c r="Q10" s="116">
        <f t="shared" si="2"/>
        <v>6.25</v>
      </c>
      <c r="R10" s="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>
      <c r="A11" s="177" t="s">
        <v>118</v>
      </c>
      <c r="B11" s="18">
        <f>6+3</f>
        <v>9</v>
      </c>
      <c r="C11" s="19">
        <f>6.5+3</f>
        <v>9.5</v>
      </c>
      <c r="D11" s="116">
        <f t="shared" si="0"/>
        <v>9.25</v>
      </c>
      <c r="E11" s="177" t="s">
        <v>323</v>
      </c>
      <c r="F11" s="178">
        <v>5</v>
      </c>
      <c r="G11" s="19">
        <v>5</v>
      </c>
      <c r="H11" s="116">
        <f t="shared" si="1"/>
        <v>5</v>
      </c>
      <c r="I11" s="223"/>
      <c r="J11" s="177" t="s">
        <v>279</v>
      </c>
      <c r="K11" s="251">
        <v>6</v>
      </c>
      <c r="L11" s="61">
        <v>6</v>
      </c>
      <c r="M11" s="116">
        <f t="shared" si="3"/>
        <v>6</v>
      </c>
      <c r="N11" s="237" t="s">
        <v>136</v>
      </c>
      <c r="O11" s="258">
        <v>5.5</v>
      </c>
      <c r="P11" s="53">
        <v>5.5</v>
      </c>
      <c r="Q11" s="116">
        <f t="shared" si="2"/>
        <v>5.5</v>
      </c>
      <c r="R11" s="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>
      <c r="A12" s="177" t="s">
        <v>329</v>
      </c>
      <c r="B12" s="18">
        <v>6</v>
      </c>
      <c r="C12" s="19">
        <v>6.5</v>
      </c>
      <c r="D12" s="116">
        <f t="shared" si="0"/>
        <v>6.25</v>
      </c>
      <c r="E12" s="177" t="s">
        <v>429</v>
      </c>
      <c r="F12" s="178">
        <v>5.5</v>
      </c>
      <c r="G12" s="19">
        <v>7</v>
      </c>
      <c r="H12" s="116">
        <f t="shared" si="1"/>
        <v>6.25</v>
      </c>
      <c r="I12" s="223"/>
      <c r="J12" s="177" t="s">
        <v>445</v>
      </c>
      <c r="K12" s="251">
        <v>6</v>
      </c>
      <c r="L12" s="61">
        <v>6.5</v>
      </c>
      <c r="M12" s="116">
        <f t="shared" si="3"/>
        <v>6.25</v>
      </c>
      <c r="N12" s="237" t="s">
        <v>137</v>
      </c>
      <c r="O12" s="258">
        <f>7-0.5</f>
        <v>6.5</v>
      </c>
      <c r="P12" s="53">
        <f>7-0.5</f>
        <v>6.5</v>
      </c>
      <c r="Q12" s="116">
        <f t="shared" si="2"/>
        <v>6.5</v>
      </c>
      <c r="R12" s="4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.75">
      <c r="A13" s="177" t="s">
        <v>120</v>
      </c>
      <c r="B13" s="18">
        <f>6+3</f>
        <v>9</v>
      </c>
      <c r="C13" s="19">
        <f>6.5+3</f>
        <v>9.5</v>
      </c>
      <c r="D13" s="116">
        <f t="shared" si="0"/>
        <v>9.25</v>
      </c>
      <c r="E13" s="177" t="s">
        <v>411</v>
      </c>
      <c r="F13" s="178">
        <v>5</v>
      </c>
      <c r="G13" s="19">
        <v>5</v>
      </c>
      <c r="H13" s="116">
        <f t="shared" si="1"/>
        <v>5</v>
      </c>
      <c r="I13" s="223"/>
      <c r="J13" s="177" t="s">
        <v>158</v>
      </c>
      <c r="K13" s="251">
        <v>5</v>
      </c>
      <c r="L13" s="61">
        <v>5.5</v>
      </c>
      <c r="M13" s="116">
        <f t="shared" si="3"/>
        <v>5.25</v>
      </c>
      <c r="N13" s="237" t="s">
        <v>139</v>
      </c>
      <c r="O13" s="258">
        <f>7+3</f>
        <v>10</v>
      </c>
      <c r="P13" s="53">
        <f>6.5+3</f>
        <v>9.5</v>
      </c>
      <c r="Q13" s="116">
        <f t="shared" si="2"/>
        <v>9.75</v>
      </c>
      <c r="R13" s="4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>
      <c r="A14" s="177" t="s">
        <v>121</v>
      </c>
      <c r="B14" s="18">
        <f>7.5+3+3</f>
        <v>13.5</v>
      </c>
      <c r="C14" s="19">
        <f>8+3+3</f>
        <v>14</v>
      </c>
      <c r="D14" s="436">
        <f t="shared" si="0"/>
        <v>13.75</v>
      </c>
      <c r="E14" s="177" t="s">
        <v>83</v>
      </c>
      <c r="F14" s="178">
        <v>5.5</v>
      </c>
      <c r="G14" s="19">
        <v>5</v>
      </c>
      <c r="H14" s="116">
        <f t="shared" si="1"/>
        <v>5.25</v>
      </c>
      <c r="I14" s="223"/>
      <c r="J14" s="177" t="s">
        <v>161</v>
      </c>
      <c r="K14" s="251">
        <v>6.5</v>
      </c>
      <c r="L14" s="61">
        <v>6</v>
      </c>
      <c r="M14" s="116">
        <f t="shared" si="3"/>
        <v>6.25</v>
      </c>
      <c r="N14" s="237" t="s">
        <v>266</v>
      </c>
      <c r="O14" s="258">
        <v>5.5</v>
      </c>
      <c r="P14" s="53">
        <v>6</v>
      </c>
      <c r="Q14" s="116">
        <f t="shared" si="2"/>
        <v>5.75</v>
      </c>
      <c r="R14" s="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3.5" thickBot="1">
      <c r="A15" s="179" t="s">
        <v>207</v>
      </c>
      <c r="B15" s="87">
        <f>6.5-0.5</f>
        <v>6</v>
      </c>
      <c r="C15" s="65">
        <f>6.5-0.5</f>
        <v>6</v>
      </c>
      <c r="D15" s="117">
        <f>(C15+B15)/2</f>
        <v>6</v>
      </c>
      <c r="E15" s="179" t="s">
        <v>262</v>
      </c>
      <c r="F15" s="180" t="s">
        <v>227</v>
      </c>
      <c r="G15" s="65" t="s">
        <v>227</v>
      </c>
      <c r="H15" s="117" t="s">
        <v>227</v>
      </c>
      <c r="I15" s="223"/>
      <c r="J15" s="179" t="s">
        <v>446</v>
      </c>
      <c r="K15" s="254">
        <v>6</v>
      </c>
      <c r="L15" s="255">
        <v>5.5</v>
      </c>
      <c r="M15" s="117">
        <f>(L15+K15)/2</f>
        <v>5.75</v>
      </c>
      <c r="N15" s="238" t="s">
        <v>394</v>
      </c>
      <c r="O15" s="259">
        <v>5</v>
      </c>
      <c r="P15" s="96">
        <v>5.5</v>
      </c>
      <c r="Q15" s="117">
        <f t="shared" si="2"/>
        <v>5.25</v>
      </c>
      <c r="R15" s="4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3.5" thickBot="1">
      <c r="A16" s="181"/>
      <c r="B16" s="118"/>
      <c r="C16" s="118"/>
      <c r="D16" s="52"/>
      <c r="E16" s="181"/>
      <c r="F16" s="118"/>
      <c r="G16" s="118"/>
      <c r="H16" s="52"/>
      <c r="I16" s="224"/>
      <c r="J16" s="243"/>
      <c r="K16" s="256"/>
      <c r="L16" s="256"/>
      <c r="M16" s="52"/>
      <c r="N16" s="239"/>
      <c r="O16" s="260"/>
      <c r="P16" s="95"/>
      <c r="Q16" s="52"/>
      <c r="R16" s="4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>
      <c r="A17" s="182" t="s">
        <v>74</v>
      </c>
      <c r="B17" s="119">
        <f>6-1-1</f>
        <v>4</v>
      </c>
      <c r="C17" s="120">
        <f>6.5-1-1</f>
        <v>4.5</v>
      </c>
      <c r="D17" s="121">
        <f aca="true" t="shared" si="4" ref="D17:D24">(C17+B17)/2</f>
        <v>4.25</v>
      </c>
      <c r="E17" s="182" t="s">
        <v>273</v>
      </c>
      <c r="F17" s="183" t="s">
        <v>226</v>
      </c>
      <c r="G17" s="120" t="s">
        <v>226</v>
      </c>
      <c r="H17" s="121" t="s">
        <v>226</v>
      </c>
      <c r="I17" s="224"/>
      <c r="J17" s="244" t="s">
        <v>447</v>
      </c>
      <c r="K17" s="183" t="s">
        <v>226</v>
      </c>
      <c r="L17" s="120" t="s">
        <v>226</v>
      </c>
      <c r="M17" s="121" t="s">
        <v>226</v>
      </c>
      <c r="N17" s="240" t="s">
        <v>130</v>
      </c>
      <c r="O17" s="261">
        <f>5.5-1-1</f>
        <v>3.5</v>
      </c>
      <c r="P17" s="264">
        <f>4-1-1</f>
        <v>2</v>
      </c>
      <c r="Q17" s="121">
        <f aca="true" t="shared" si="5" ref="Q17:Q24">(P17+O17)/2</f>
        <v>2.75</v>
      </c>
      <c r="R17" s="4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>
      <c r="A18" s="184" t="s">
        <v>122</v>
      </c>
      <c r="B18" s="51">
        <v>6.5</v>
      </c>
      <c r="C18" s="52">
        <v>5.5</v>
      </c>
      <c r="D18" s="122">
        <f t="shared" si="4"/>
        <v>6</v>
      </c>
      <c r="E18" s="184" t="s">
        <v>324</v>
      </c>
      <c r="F18" s="185">
        <f>5.5-0.5</f>
        <v>5</v>
      </c>
      <c r="G18" s="52">
        <f>6-0.5</f>
        <v>5.5</v>
      </c>
      <c r="H18" s="122">
        <f aca="true" t="shared" si="6" ref="H18:H24">(G18+F18)/2</f>
        <v>5.25</v>
      </c>
      <c r="I18" s="224"/>
      <c r="J18" s="245" t="s">
        <v>159</v>
      </c>
      <c r="K18" s="185">
        <v>6</v>
      </c>
      <c r="L18" s="52">
        <v>6</v>
      </c>
      <c r="M18" s="122">
        <f aca="true" t="shared" si="7" ref="M18:M24">(L18+K18)/2</f>
        <v>6</v>
      </c>
      <c r="N18" s="241" t="s">
        <v>142</v>
      </c>
      <c r="O18" s="262" t="s">
        <v>226</v>
      </c>
      <c r="P18" s="59" t="s">
        <v>226</v>
      </c>
      <c r="Q18" s="122" t="s">
        <v>226</v>
      </c>
      <c r="R18" s="4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2.75">
      <c r="A19" s="184" t="s">
        <v>325</v>
      </c>
      <c r="B19" s="51">
        <v>6</v>
      </c>
      <c r="C19" s="52">
        <v>5</v>
      </c>
      <c r="D19" s="122">
        <f t="shared" si="4"/>
        <v>5.5</v>
      </c>
      <c r="E19" s="184" t="s">
        <v>268</v>
      </c>
      <c r="F19" s="185">
        <v>6</v>
      </c>
      <c r="G19" s="52">
        <v>5.5</v>
      </c>
      <c r="H19" s="122">
        <f t="shared" si="6"/>
        <v>5.75</v>
      </c>
      <c r="I19" s="224"/>
      <c r="J19" s="245" t="s">
        <v>162</v>
      </c>
      <c r="K19" s="185">
        <f>7+3</f>
        <v>10</v>
      </c>
      <c r="L19" s="52">
        <f>6.5+3</f>
        <v>9.5</v>
      </c>
      <c r="M19" s="122">
        <f t="shared" si="7"/>
        <v>9.75</v>
      </c>
      <c r="N19" s="241" t="s">
        <v>140</v>
      </c>
      <c r="O19" s="262">
        <v>6</v>
      </c>
      <c r="P19" s="59">
        <v>5.5</v>
      </c>
      <c r="Q19" s="122">
        <f t="shared" si="5"/>
        <v>5.75</v>
      </c>
      <c r="R19" s="4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>
      <c r="A20" s="184" t="s">
        <v>119</v>
      </c>
      <c r="B20" s="51">
        <v>5.5</v>
      </c>
      <c r="C20" s="52">
        <v>5</v>
      </c>
      <c r="D20" s="122">
        <f t="shared" si="4"/>
        <v>5.25</v>
      </c>
      <c r="E20" s="184" t="s">
        <v>89</v>
      </c>
      <c r="F20" s="185">
        <v>7</v>
      </c>
      <c r="G20" s="52">
        <v>5.5</v>
      </c>
      <c r="H20" s="122">
        <f t="shared" si="6"/>
        <v>6.25</v>
      </c>
      <c r="I20" s="224"/>
      <c r="J20" s="245" t="s">
        <v>448</v>
      </c>
      <c r="K20" s="185">
        <v>6</v>
      </c>
      <c r="L20" s="52">
        <v>6.5</v>
      </c>
      <c r="M20" s="122">
        <f t="shared" si="7"/>
        <v>6.25</v>
      </c>
      <c r="N20" s="241" t="s">
        <v>144</v>
      </c>
      <c r="O20" s="262">
        <v>7</v>
      </c>
      <c r="P20" s="59">
        <v>7</v>
      </c>
      <c r="Q20" s="122">
        <f t="shared" si="5"/>
        <v>7</v>
      </c>
      <c r="R20" s="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2.75">
      <c r="A21" s="184" t="s">
        <v>372</v>
      </c>
      <c r="B21" s="51">
        <f>6-0.5</f>
        <v>5.5</v>
      </c>
      <c r="C21" s="52">
        <f>6-0.5</f>
        <v>5.5</v>
      </c>
      <c r="D21" s="122">
        <f t="shared" si="4"/>
        <v>5.5</v>
      </c>
      <c r="E21" s="184" t="s">
        <v>272</v>
      </c>
      <c r="F21" s="185">
        <f>6-0.5</f>
        <v>5.5</v>
      </c>
      <c r="G21" s="52">
        <f>6.5-0.5</f>
        <v>6</v>
      </c>
      <c r="H21" s="122">
        <f t="shared" si="6"/>
        <v>5.75</v>
      </c>
      <c r="I21" s="224"/>
      <c r="J21" s="245" t="s">
        <v>154</v>
      </c>
      <c r="K21" s="185">
        <f>7+3</f>
        <v>10</v>
      </c>
      <c r="L21" s="52">
        <f>6.5+3</f>
        <v>9.5</v>
      </c>
      <c r="M21" s="122">
        <f t="shared" si="7"/>
        <v>9.75</v>
      </c>
      <c r="N21" s="241" t="s">
        <v>145</v>
      </c>
      <c r="O21" s="262">
        <f>6.5-0.5</f>
        <v>6</v>
      </c>
      <c r="P21" s="59">
        <f>6-0.5</f>
        <v>5.5</v>
      </c>
      <c r="Q21" s="122">
        <f t="shared" si="5"/>
        <v>5.75</v>
      </c>
      <c r="R21" s="4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>
      <c r="A22" s="177" t="s">
        <v>127</v>
      </c>
      <c r="B22" s="18">
        <v>6</v>
      </c>
      <c r="C22" s="19">
        <v>6</v>
      </c>
      <c r="D22" s="116">
        <f t="shared" si="4"/>
        <v>6</v>
      </c>
      <c r="E22" s="184" t="s">
        <v>90</v>
      </c>
      <c r="F22" s="185" t="s">
        <v>228</v>
      </c>
      <c r="G22" s="52" t="s">
        <v>228</v>
      </c>
      <c r="H22" s="122" t="s">
        <v>228</v>
      </c>
      <c r="I22" s="224"/>
      <c r="J22" s="245" t="s">
        <v>165</v>
      </c>
      <c r="K22" s="185">
        <v>6</v>
      </c>
      <c r="L22" s="52">
        <v>6</v>
      </c>
      <c r="M22" s="122">
        <f t="shared" si="7"/>
        <v>6</v>
      </c>
      <c r="N22" s="241" t="s">
        <v>436</v>
      </c>
      <c r="O22" s="262">
        <f>4-0.5</f>
        <v>3.5</v>
      </c>
      <c r="P22" s="59">
        <f>5-0.5</f>
        <v>4.5</v>
      </c>
      <c r="Q22" s="122">
        <f t="shared" si="5"/>
        <v>4</v>
      </c>
      <c r="R22" s="4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3.5" thickBot="1">
      <c r="A23" s="186" t="s">
        <v>114</v>
      </c>
      <c r="B23" s="123">
        <v>6.5</v>
      </c>
      <c r="C23" s="124">
        <v>6</v>
      </c>
      <c r="D23" s="122">
        <f t="shared" si="4"/>
        <v>6.25</v>
      </c>
      <c r="E23" s="179" t="s">
        <v>84</v>
      </c>
      <c r="F23" s="180">
        <v>5</v>
      </c>
      <c r="G23" s="65">
        <v>6</v>
      </c>
      <c r="H23" s="117">
        <f t="shared" si="6"/>
        <v>5.5</v>
      </c>
      <c r="I23" s="224"/>
      <c r="J23" s="246" t="s">
        <v>150</v>
      </c>
      <c r="K23" s="187" t="s">
        <v>226</v>
      </c>
      <c r="L23" s="124" t="s">
        <v>226</v>
      </c>
      <c r="M23" s="364" t="s">
        <v>226</v>
      </c>
      <c r="N23" s="242" t="s">
        <v>331</v>
      </c>
      <c r="O23" s="263">
        <v>5</v>
      </c>
      <c r="P23" s="265">
        <v>5</v>
      </c>
      <c r="Q23" s="122">
        <f t="shared" si="5"/>
        <v>5</v>
      </c>
      <c r="R23" s="4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3.5" thickBot="1">
      <c r="A24" s="179" t="s">
        <v>129</v>
      </c>
      <c r="B24" s="87">
        <v>0</v>
      </c>
      <c r="C24" s="65">
        <v>0</v>
      </c>
      <c r="D24" s="125">
        <f t="shared" si="4"/>
        <v>0</v>
      </c>
      <c r="E24" s="179" t="s">
        <v>92</v>
      </c>
      <c r="F24" s="180">
        <v>0.5</v>
      </c>
      <c r="G24" s="65">
        <v>0.5</v>
      </c>
      <c r="H24" s="125">
        <f t="shared" si="6"/>
        <v>0.5</v>
      </c>
      <c r="I24" s="223"/>
      <c r="J24" s="247" t="s">
        <v>148</v>
      </c>
      <c r="K24" s="180">
        <v>0.5</v>
      </c>
      <c r="L24" s="65">
        <v>0.5</v>
      </c>
      <c r="M24" s="125">
        <f t="shared" si="7"/>
        <v>0.5</v>
      </c>
      <c r="N24" s="238" t="s">
        <v>166</v>
      </c>
      <c r="O24" s="259">
        <v>0.5</v>
      </c>
      <c r="P24" s="96">
        <v>0</v>
      </c>
      <c r="Q24" s="125">
        <f t="shared" si="5"/>
        <v>0.25</v>
      </c>
      <c r="R24" s="4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2.75">
      <c r="A25" s="60"/>
      <c r="B25" s="56"/>
      <c r="C25" s="56"/>
      <c r="D25" s="131"/>
      <c r="E25" s="60"/>
      <c r="F25" s="16"/>
      <c r="G25" s="16"/>
      <c r="H25" s="131"/>
      <c r="I25" s="225"/>
      <c r="J25" s="132"/>
      <c r="K25" s="133"/>
      <c r="L25" s="133"/>
      <c r="M25" s="131"/>
      <c r="N25" s="139"/>
      <c r="O25" s="84"/>
      <c r="P25" s="140"/>
      <c r="Q25" s="275"/>
      <c r="R25" s="4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>
      <c r="A26" s="29"/>
      <c r="B26" s="371">
        <f>D4+B5+B6+B22+B8+B9+B10+B11+B12+B13+B14+B15+B24</f>
        <v>80.5</v>
      </c>
      <c r="C26" s="371">
        <f>D4+C5+C6+C22+C8+C9+C10+C11+C12+C13+C14+C15+C24</f>
        <v>82.5</v>
      </c>
      <c r="D26" s="573">
        <f>D4+D5+D6+D22+D8+D9+D10+D11+D12+D13+D14+D15+D24</f>
        <v>81.5</v>
      </c>
      <c r="E26" s="29"/>
      <c r="F26" s="280">
        <f>H4+F5+F6+F7+F8+F9+F10+F11+F12+F13+F14+F23+F24</f>
        <v>63</v>
      </c>
      <c r="G26" s="380">
        <f>H4+G5+G6+G7+G8+G9+G10+G11+G12+G13+G14+G23+G24</f>
        <v>65.5</v>
      </c>
      <c r="H26" s="462">
        <f>H4+H5+H6+H7+H8+H9+H10+H11+H12+H13+H14+H23+H24</f>
        <v>64.25</v>
      </c>
      <c r="I26" s="226"/>
      <c r="J26" s="29"/>
      <c r="K26" s="313">
        <f>M4+K5+K6+K7+K8+K9+K10+K11+K12+K13+K14+K15+K24</f>
        <v>78</v>
      </c>
      <c r="L26" s="313">
        <f>M4+L5+L6+L7+L8+L9+L10+L11+L12+L13+L14+L15+L24</f>
        <v>77</v>
      </c>
      <c r="M26" s="572">
        <f>M4+M5+M6+M7+M8+M9+M10+M11+M12+M13+M14+M15+M24</f>
        <v>77.5</v>
      </c>
      <c r="N26" s="141"/>
      <c r="O26" s="377">
        <f>Q4+O5+O6+O7+O8+O9+O10+O11+O12+O13+O14+O15+O24</f>
        <v>71.5</v>
      </c>
      <c r="P26" s="377">
        <f>Q4+P5+P6+P7+P8+P9+P10+P11+P12+P13+P14+P15+P24</f>
        <v>68.5</v>
      </c>
      <c r="Q26" s="291">
        <f>Q4+Q5+Q6+Q7+Q8+Q9+Q10+Q11+Q12+Q13+Q14+Q15+Q24</f>
        <v>70</v>
      </c>
      <c r="R26" s="4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3.5" thickBot="1">
      <c r="A27" s="188"/>
      <c r="B27" s="126"/>
      <c r="C27" s="126"/>
      <c r="D27" s="76"/>
      <c r="E27" s="188"/>
      <c r="F27" s="126"/>
      <c r="G27" s="126"/>
      <c r="H27" s="76"/>
      <c r="I27" s="227"/>
      <c r="J27" s="29"/>
      <c r="K27" s="28"/>
      <c r="L27" s="28"/>
      <c r="M27" s="102"/>
      <c r="N27" s="141"/>
      <c r="O27" s="27"/>
      <c r="P27" s="140"/>
      <c r="Q27" s="142"/>
      <c r="R27" s="4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8.75" thickBot="1">
      <c r="A28" s="303"/>
      <c r="B28" s="304"/>
      <c r="C28" s="304"/>
      <c r="D28" s="127">
        <v>4</v>
      </c>
      <c r="E28" s="298"/>
      <c r="F28" s="299"/>
      <c r="G28" s="299"/>
      <c r="H28" s="212">
        <v>0</v>
      </c>
      <c r="I28" s="230"/>
      <c r="J28" s="305"/>
      <c r="K28" s="134"/>
      <c r="L28" s="134"/>
      <c r="M28" s="135">
        <v>3</v>
      </c>
      <c r="N28" s="306"/>
      <c r="O28" s="143"/>
      <c r="P28" s="307"/>
      <c r="Q28" s="302">
        <v>1</v>
      </c>
      <c r="R28" s="6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6" customHeight="1" thickBot="1">
      <c r="A29" s="231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thickBot="1">
      <c r="A30" s="932" t="s">
        <v>571</v>
      </c>
      <c r="B30" s="933"/>
      <c r="C30" s="933"/>
      <c r="D30" s="933"/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3.5" thickBot="1">
      <c r="A31" s="948" t="s">
        <v>374</v>
      </c>
      <c r="B31" s="982"/>
      <c r="C31" s="982"/>
      <c r="D31" s="949"/>
      <c r="E31" s="923" t="s">
        <v>34</v>
      </c>
      <c r="F31" s="924"/>
      <c r="G31" s="924"/>
      <c r="H31" s="943"/>
      <c r="I31" s="229"/>
      <c r="J31" s="905" t="s">
        <v>31</v>
      </c>
      <c r="K31" s="979"/>
      <c r="L31" s="979"/>
      <c r="M31" s="906"/>
      <c r="N31" s="950" t="s">
        <v>30</v>
      </c>
      <c r="O31" s="950"/>
      <c r="P31" s="950"/>
      <c r="Q31" s="897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 thickBot="1">
      <c r="A32" s="148" t="s">
        <v>3</v>
      </c>
      <c r="B32" s="148" t="s">
        <v>20</v>
      </c>
      <c r="C32" s="148" t="s">
        <v>21</v>
      </c>
      <c r="D32" s="149">
        <v>2</v>
      </c>
      <c r="E32" s="213" t="s">
        <v>3</v>
      </c>
      <c r="F32" s="213" t="s">
        <v>20</v>
      </c>
      <c r="G32" s="213" t="s">
        <v>21</v>
      </c>
      <c r="H32" s="214">
        <v>0</v>
      </c>
      <c r="I32" s="229"/>
      <c r="J32" s="170" t="s">
        <v>3</v>
      </c>
      <c r="K32" s="170" t="s">
        <v>20</v>
      </c>
      <c r="L32" s="170" t="s">
        <v>21</v>
      </c>
      <c r="M32" s="171">
        <v>2</v>
      </c>
      <c r="N32" s="166" t="s">
        <v>3</v>
      </c>
      <c r="O32" s="166" t="s">
        <v>20</v>
      </c>
      <c r="P32" s="167" t="s">
        <v>21</v>
      </c>
      <c r="Q32" s="164">
        <v>0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>
      <c r="A33" s="150" t="s">
        <v>175</v>
      </c>
      <c r="B33" s="151">
        <f>6.5+1</f>
        <v>7.5</v>
      </c>
      <c r="C33" s="152">
        <f>6.5+1</f>
        <v>7.5</v>
      </c>
      <c r="D33" s="115">
        <f>(C33+B33)/2</f>
        <v>7.5</v>
      </c>
      <c r="E33" s="175" t="s">
        <v>66</v>
      </c>
      <c r="F33" s="176">
        <f>6+1</f>
        <v>7</v>
      </c>
      <c r="G33" s="114">
        <f>6.5+1</f>
        <v>7.5</v>
      </c>
      <c r="H33" s="115">
        <f>(G33+F33)/2</f>
        <v>7.25</v>
      </c>
      <c r="I33" s="229"/>
      <c r="J33" s="175" t="s">
        <v>169</v>
      </c>
      <c r="K33" s="113">
        <f>6+1-0.5</f>
        <v>6.5</v>
      </c>
      <c r="L33" s="114">
        <f>6+1-0.5</f>
        <v>6.5</v>
      </c>
      <c r="M33" s="115">
        <f>(L33+K33)/2</f>
        <v>6.5</v>
      </c>
      <c r="N33" s="175" t="s">
        <v>111</v>
      </c>
      <c r="O33" s="266">
        <f>6.5+1</f>
        <v>7.5</v>
      </c>
      <c r="P33" s="152">
        <f>7+1</f>
        <v>8</v>
      </c>
      <c r="Q33" s="115">
        <f>(P33+O33)/2</f>
        <v>7.75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>
      <c r="A34" s="153" t="s">
        <v>223</v>
      </c>
      <c r="B34" s="49">
        <v>5.5</v>
      </c>
      <c r="C34" s="53">
        <v>6</v>
      </c>
      <c r="D34" s="116">
        <f>(C34+B34)/2</f>
        <v>5.75</v>
      </c>
      <c r="E34" s="177" t="s">
        <v>360</v>
      </c>
      <c r="F34" s="178">
        <v>6</v>
      </c>
      <c r="G34" s="19">
        <v>5.5</v>
      </c>
      <c r="H34" s="116">
        <f>(G34+F34)/2</f>
        <v>5.75</v>
      </c>
      <c r="I34" s="229"/>
      <c r="J34" s="177" t="s">
        <v>37</v>
      </c>
      <c r="K34" s="18">
        <v>5.5</v>
      </c>
      <c r="L34" s="19">
        <v>6</v>
      </c>
      <c r="M34" s="116">
        <f>(L34+K34)/2</f>
        <v>5.75</v>
      </c>
      <c r="N34" s="177" t="s">
        <v>109</v>
      </c>
      <c r="O34" s="267" t="s">
        <v>227</v>
      </c>
      <c r="P34" s="53" t="s">
        <v>227</v>
      </c>
      <c r="Q34" s="116" t="s">
        <v>227</v>
      </c>
      <c r="R34" s="22"/>
      <c r="S34" s="22"/>
      <c r="T34" s="22"/>
      <c r="U34" s="22"/>
      <c r="V34" s="22"/>
      <c r="W34" s="971"/>
      <c r="X34" s="97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2.75">
      <c r="A35" s="153" t="s">
        <v>288</v>
      </c>
      <c r="B35" s="49">
        <v>6</v>
      </c>
      <c r="C35" s="53">
        <v>6</v>
      </c>
      <c r="D35" s="116">
        <f aca="true" t="shared" si="8" ref="D35:D43">(C35+B35)/2</f>
        <v>6</v>
      </c>
      <c r="E35" s="177" t="s">
        <v>261</v>
      </c>
      <c r="F35" s="178">
        <v>6</v>
      </c>
      <c r="G35" s="19">
        <v>6</v>
      </c>
      <c r="H35" s="116">
        <f aca="true" t="shared" si="9" ref="H35:H42">(G35+F35)/2</f>
        <v>6</v>
      </c>
      <c r="I35" s="229"/>
      <c r="J35" s="177" t="s">
        <v>440</v>
      </c>
      <c r="K35" s="18">
        <v>6</v>
      </c>
      <c r="L35" s="19">
        <v>5.5</v>
      </c>
      <c r="M35" s="116">
        <f aca="true" t="shared" si="10" ref="M35:M42">(L35+K35)/2</f>
        <v>5.75</v>
      </c>
      <c r="N35" s="177" t="s">
        <v>274</v>
      </c>
      <c r="O35" s="267">
        <v>6</v>
      </c>
      <c r="P35" s="53">
        <v>6</v>
      </c>
      <c r="Q35" s="116">
        <f aca="true" t="shared" si="11" ref="Q35:Q42">(P35+O35)/2</f>
        <v>6</v>
      </c>
      <c r="R35" s="22"/>
      <c r="S35" s="22"/>
      <c r="T35" s="22"/>
      <c r="U35" s="22"/>
      <c r="V35" s="22"/>
      <c r="W35" s="14"/>
      <c r="X35" s="85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>
      <c r="A36" s="153" t="s">
        <v>224</v>
      </c>
      <c r="B36" s="49">
        <v>6</v>
      </c>
      <c r="C36" s="53">
        <v>6</v>
      </c>
      <c r="D36" s="116">
        <f t="shared" si="8"/>
        <v>6</v>
      </c>
      <c r="E36" s="177" t="s">
        <v>57</v>
      </c>
      <c r="F36" s="178">
        <v>6</v>
      </c>
      <c r="G36" s="19">
        <v>6</v>
      </c>
      <c r="H36" s="116">
        <f t="shared" si="9"/>
        <v>6</v>
      </c>
      <c r="I36" s="229"/>
      <c r="J36" s="177" t="s">
        <v>186</v>
      </c>
      <c r="K36" s="18">
        <v>6.5</v>
      </c>
      <c r="L36" s="19">
        <v>5</v>
      </c>
      <c r="M36" s="116">
        <f t="shared" si="10"/>
        <v>5.75</v>
      </c>
      <c r="N36" s="177" t="s">
        <v>95</v>
      </c>
      <c r="O36" s="267">
        <v>6.5</v>
      </c>
      <c r="P36" s="53">
        <v>6.5</v>
      </c>
      <c r="Q36" s="116">
        <f t="shared" si="11"/>
        <v>6.5</v>
      </c>
      <c r="R36" s="22"/>
      <c r="S36" s="22"/>
      <c r="T36" s="22"/>
      <c r="U36" s="22"/>
      <c r="V36" s="22"/>
      <c r="W36" s="17"/>
      <c r="X36" s="54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>
      <c r="A37" s="153" t="s">
        <v>215</v>
      </c>
      <c r="B37" s="49">
        <v>5.5</v>
      </c>
      <c r="C37" s="53">
        <v>5.5</v>
      </c>
      <c r="D37" s="116">
        <f t="shared" si="8"/>
        <v>5.5</v>
      </c>
      <c r="E37" s="177" t="s">
        <v>62</v>
      </c>
      <c r="F37" s="178">
        <v>6</v>
      </c>
      <c r="G37" s="19">
        <v>6</v>
      </c>
      <c r="H37" s="116">
        <f t="shared" si="9"/>
        <v>6</v>
      </c>
      <c r="I37" s="229"/>
      <c r="J37" s="177" t="s">
        <v>354</v>
      </c>
      <c r="K37" s="18">
        <v>6.5</v>
      </c>
      <c r="L37" s="19">
        <v>6.5</v>
      </c>
      <c r="M37" s="116">
        <f t="shared" si="10"/>
        <v>6.5</v>
      </c>
      <c r="N37" s="177" t="s">
        <v>106</v>
      </c>
      <c r="O37" s="267">
        <v>6.5</v>
      </c>
      <c r="P37" s="53">
        <v>5.5</v>
      </c>
      <c r="Q37" s="116">
        <f t="shared" si="11"/>
        <v>6</v>
      </c>
      <c r="R37" s="22"/>
      <c r="S37" s="22"/>
      <c r="T37" s="22"/>
      <c r="U37" s="22"/>
      <c r="V37" s="22"/>
      <c r="W37" s="17"/>
      <c r="X37" s="54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2.75">
      <c r="A38" s="153" t="s">
        <v>213</v>
      </c>
      <c r="B38" s="49">
        <v>6</v>
      </c>
      <c r="C38" s="53">
        <v>5.5</v>
      </c>
      <c r="D38" s="116">
        <f t="shared" si="8"/>
        <v>5.75</v>
      </c>
      <c r="E38" s="177" t="s">
        <v>69</v>
      </c>
      <c r="F38" s="178">
        <v>5</v>
      </c>
      <c r="G38" s="19">
        <v>5</v>
      </c>
      <c r="H38" s="116">
        <f t="shared" si="9"/>
        <v>5</v>
      </c>
      <c r="I38" s="229"/>
      <c r="J38" s="177" t="s">
        <v>175</v>
      </c>
      <c r="K38" s="18">
        <v>6</v>
      </c>
      <c r="L38" s="19">
        <v>5.5</v>
      </c>
      <c r="M38" s="116">
        <f t="shared" si="10"/>
        <v>5.75</v>
      </c>
      <c r="N38" s="177" t="s">
        <v>97</v>
      </c>
      <c r="O38" s="267">
        <v>6.5</v>
      </c>
      <c r="P38" s="53">
        <v>6.5</v>
      </c>
      <c r="Q38" s="116">
        <f t="shared" si="11"/>
        <v>6.5</v>
      </c>
      <c r="R38" s="22"/>
      <c r="S38" s="22"/>
      <c r="T38" s="22"/>
      <c r="U38" s="22"/>
      <c r="V38" s="22"/>
      <c r="W38" s="17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53" t="s">
        <v>220</v>
      </c>
      <c r="B39" s="49">
        <v>6.5</v>
      </c>
      <c r="C39" s="53">
        <v>6</v>
      </c>
      <c r="D39" s="116">
        <f t="shared" si="8"/>
        <v>6.25</v>
      </c>
      <c r="E39" s="177" t="s">
        <v>60</v>
      </c>
      <c r="F39" s="178">
        <f>7-0.5</f>
        <v>6.5</v>
      </c>
      <c r="G39" s="19">
        <f>7-0.5</f>
        <v>6.5</v>
      </c>
      <c r="H39" s="116">
        <f t="shared" si="9"/>
        <v>6.5</v>
      </c>
      <c r="I39" s="229"/>
      <c r="J39" s="177" t="s">
        <v>176</v>
      </c>
      <c r="K39" s="18">
        <v>7</v>
      </c>
      <c r="L39" s="19">
        <v>7</v>
      </c>
      <c r="M39" s="116">
        <f t="shared" si="10"/>
        <v>7</v>
      </c>
      <c r="N39" s="177" t="s">
        <v>275</v>
      </c>
      <c r="O39" s="267">
        <v>6</v>
      </c>
      <c r="P39" s="53">
        <v>6</v>
      </c>
      <c r="Q39" s="116">
        <f t="shared" si="11"/>
        <v>6</v>
      </c>
      <c r="R39" s="22"/>
      <c r="S39" s="22"/>
      <c r="T39" s="22"/>
      <c r="U39" s="22"/>
      <c r="V39" s="22"/>
      <c r="W39" s="17"/>
      <c r="X39" s="54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53" t="s">
        <v>335</v>
      </c>
      <c r="B40" s="49">
        <v>6.5</v>
      </c>
      <c r="C40" s="53">
        <v>6</v>
      </c>
      <c r="D40" s="116">
        <f t="shared" si="8"/>
        <v>6.25</v>
      </c>
      <c r="E40" s="177" t="s">
        <v>258</v>
      </c>
      <c r="F40" s="178">
        <v>5.5</v>
      </c>
      <c r="G40" s="19">
        <v>5.5</v>
      </c>
      <c r="H40" s="116">
        <f t="shared" si="9"/>
        <v>5.5</v>
      </c>
      <c r="I40" s="229"/>
      <c r="J40" s="177" t="s">
        <v>183</v>
      </c>
      <c r="K40" s="18">
        <f>5.5-0.5</f>
        <v>5</v>
      </c>
      <c r="L40" s="19">
        <f>6-0.5</f>
        <v>5.5</v>
      </c>
      <c r="M40" s="116">
        <f t="shared" si="10"/>
        <v>5.25</v>
      </c>
      <c r="N40" s="177" t="s">
        <v>107</v>
      </c>
      <c r="O40" s="267">
        <v>6.5</v>
      </c>
      <c r="P40" s="53">
        <v>6</v>
      </c>
      <c r="Q40" s="116">
        <f t="shared" si="11"/>
        <v>6.25</v>
      </c>
      <c r="R40" s="22"/>
      <c r="S40" s="22"/>
      <c r="T40" s="22"/>
      <c r="U40" s="22"/>
      <c r="V40" s="22"/>
      <c r="W40" s="17"/>
      <c r="X40" s="54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>
      <c r="A41" s="153" t="s">
        <v>93</v>
      </c>
      <c r="B41" s="49">
        <f>7.5+3</f>
        <v>10.5</v>
      </c>
      <c r="C41" s="53">
        <f>7+3</f>
        <v>10</v>
      </c>
      <c r="D41" s="436">
        <f t="shared" si="8"/>
        <v>10.25</v>
      </c>
      <c r="E41" s="177" t="s">
        <v>71</v>
      </c>
      <c r="F41" s="178">
        <v>6</v>
      </c>
      <c r="G41" s="19">
        <v>5.5</v>
      </c>
      <c r="H41" s="116">
        <f t="shared" si="9"/>
        <v>5.75</v>
      </c>
      <c r="I41" s="229"/>
      <c r="J41" s="177" t="s">
        <v>441</v>
      </c>
      <c r="K41" s="18">
        <f>6-0.5</f>
        <v>5.5</v>
      </c>
      <c r="L41" s="19">
        <f>6-0.5</f>
        <v>5.5</v>
      </c>
      <c r="M41" s="116">
        <f t="shared" si="10"/>
        <v>5.5</v>
      </c>
      <c r="N41" s="177" t="s">
        <v>102</v>
      </c>
      <c r="O41" s="267">
        <f>6+3</f>
        <v>9</v>
      </c>
      <c r="P41" s="53">
        <f>6+3</f>
        <v>9</v>
      </c>
      <c r="Q41" s="116">
        <f t="shared" si="11"/>
        <v>9</v>
      </c>
      <c r="R41" s="22"/>
      <c r="S41" s="22"/>
      <c r="T41" s="22"/>
      <c r="U41" s="22"/>
      <c r="V41" s="22"/>
      <c r="W41" s="17"/>
      <c r="X41" s="54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2.75">
      <c r="A42" s="153" t="s">
        <v>216</v>
      </c>
      <c r="B42" s="49" t="s">
        <v>227</v>
      </c>
      <c r="C42" s="53" t="s">
        <v>227</v>
      </c>
      <c r="D42" s="116" t="s">
        <v>227</v>
      </c>
      <c r="E42" s="177" t="s">
        <v>64</v>
      </c>
      <c r="F42" s="178">
        <v>5</v>
      </c>
      <c r="G42" s="19">
        <v>5.5</v>
      </c>
      <c r="H42" s="116">
        <f t="shared" si="9"/>
        <v>5.25</v>
      </c>
      <c r="I42" s="229"/>
      <c r="J42" s="177" t="s">
        <v>177</v>
      </c>
      <c r="K42" s="18">
        <v>6</v>
      </c>
      <c r="L42" s="19">
        <v>6</v>
      </c>
      <c r="M42" s="116">
        <f t="shared" si="10"/>
        <v>6</v>
      </c>
      <c r="N42" s="177" t="s">
        <v>104</v>
      </c>
      <c r="O42" s="267">
        <v>5.5</v>
      </c>
      <c r="P42" s="53">
        <v>5.5</v>
      </c>
      <c r="Q42" s="116">
        <f t="shared" si="11"/>
        <v>5.5</v>
      </c>
      <c r="R42" s="22"/>
      <c r="S42" s="22"/>
      <c r="T42" s="22"/>
      <c r="U42" s="22"/>
      <c r="V42" s="22"/>
      <c r="W42" s="17"/>
      <c r="X42" s="54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3.5" thickBot="1">
      <c r="A43" s="154" t="s">
        <v>218</v>
      </c>
      <c r="B43" s="155">
        <f>7+3</f>
        <v>10</v>
      </c>
      <c r="C43" s="96">
        <f>7+3</f>
        <v>10</v>
      </c>
      <c r="D43" s="117">
        <f t="shared" si="8"/>
        <v>10</v>
      </c>
      <c r="E43" s="179" t="s">
        <v>321</v>
      </c>
      <c r="F43" s="180">
        <f>6-2</f>
        <v>4</v>
      </c>
      <c r="G43" s="65">
        <f>6.5-2</f>
        <v>4.5</v>
      </c>
      <c r="H43" s="117">
        <f>(G43+F43)/2</f>
        <v>4.25</v>
      </c>
      <c r="I43" s="229"/>
      <c r="J43" s="179" t="s">
        <v>179</v>
      </c>
      <c r="K43" s="87" t="s">
        <v>227</v>
      </c>
      <c r="L43" s="65" t="s">
        <v>227</v>
      </c>
      <c r="M43" s="117" t="s">
        <v>227</v>
      </c>
      <c r="N43" s="179" t="s">
        <v>101</v>
      </c>
      <c r="O43" s="268">
        <f>6.5-0.5</f>
        <v>6</v>
      </c>
      <c r="P43" s="96">
        <f>6.5-0.5</f>
        <v>6</v>
      </c>
      <c r="Q43" s="117">
        <f>(P43+O43)/2</f>
        <v>6</v>
      </c>
      <c r="R43" s="22"/>
      <c r="S43" s="22"/>
      <c r="T43" s="22"/>
      <c r="U43" s="22"/>
      <c r="V43" s="22"/>
      <c r="W43" s="17"/>
      <c r="X43" s="54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3.5" thickBot="1">
      <c r="A44" s="30"/>
      <c r="B44" s="4"/>
      <c r="C44" s="4"/>
      <c r="D44" s="52"/>
      <c r="E44" s="46"/>
      <c r="F44" s="128"/>
      <c r="G44" s="128"/>
      <c r="H44" s="52"/>
      <c r="I44" s="229"/>
      <c r="J44" s="181"/>
      <c r="K44" s="118"/>
      <c r="L44" s="118"/>
      <c r="M44" s="52"/>
      <c r="N44" s="181"/>
      <c r="O44" s="269"/>
      <c r="P44" s="260"/>
      <c r="Q44" s="52"/>
      <c r="R44" s="22"/>
      <c r="S44" s="22"/>
      <c r="T44" s="22"/>
      <c r="U44" s="22"/>
      <c r="V44" s="22"/>
      <c r="W44" s="17"/>
      <c r="X44" s="54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>
      <c r="A45" s="156" t="s">
        <v>289</v>
      </c>
      <c r="B45" s="157" t="s">
        <v>226</v>
      </c>
      <c r="C45" s="158" t="s">
        <v>226</v>
      </c>
      <c r="D45" s="121" t="s">
        <v>226</v>
      </c>
      <c r="E45" s="182" t="s">
        <v>422</v>
      </c>
      <c r="F45" s="183">
        <f>6-1</f>
        <v>5</v>
      </c>
      <c r="G45" s="120">
        <f>6-1</f>
        <v>5</v>
      </c>
      <c r="H45" s="121">
        <f aca="true" t="shared" si="12" ref="H45:H52">(G45+F45)/2</f>
        <v>5</v>
      </c>
      <c r="I45" s="229"/>
      <c r="J45" s="182" t="s">
        <v>180</v>
      </c>
      <c r="K45" s="119">
        <f>7+3-1-1-0.5</f>
        <v>7.5</v>
      </c>
      <c r="L45" s="120">
        <f>7+3-1-1-0.5</f>
        <v>7.5</v>
      </c>
      <c r="M45" s="121">
        <f aca="true" t="shared" si="13" ref="M45:M52">(L45+K45)/2</f>
        <v>7.5</v>
      </c>
      <c r="N45" s="182" t="s">
        <v>319</v>
      </c>
      <c r="O45" s="270">
        <f>6.5+1</f>
        <v>7.5</v>
      </c>
      <c r="P45" s="264">
        <f>6.5+1</f>
        <v>7.5</v>
      </c>
      <c r="Q45" s="121">
        <f aca="true" t="shared" si="14" ref="Q45:Q52">(P45+O45)/2</f>
        <v>7.5</v>
      </c>
      <c r="R45" s="22"/>
      <c r="S45" s="22"/>
      <c r="T45" s="22"/>
      <c r="U45" s="22"/>
      <c r="V45" s="22"/>
      <c r="W45" s="17"/>
      <c r="X45" s="54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2.75">
      <c r="A46" s="248" t="s">
        <v>217</v>
      </c>
      <c r="B46" s="57" t="s">
        <v>228</v>
      </c>
      <c r="C46" s="24" t="s">
        <v>228</v>
      </c>
      <c r="D46" s="122" t="s">
        <v>228</v>
      </c>
      <c r="E46" s="184" t="s">
        <v>56</v>
      </c>
      <c r="F46" s="185">
        <v>5.5</v>
      </c>
      <c r="G46" s="52">
        <v>5.5</v>
      </c>
      <c r="H46" s="122">
        <f t="shared" si="12"/>
        <v>5.5</v>
      </c>
      <c r="I46" s="229"/>
      <c r="J46" s="177" t="s">
        <v>182</v>
      </c>
      <c r="K46" s="18">
        <v>5</v>
      </c>
      <c r="L46" s="19">
        <v>5.5</v>
      </c>
      <c r="M46" s="116">
        <f t="shared" si="13"/>
        <v>5.25</v>
      </c>
      <c r="N46" s="184" t="s">
        <v>277</v>
      </c>
      <c r="O46" s="271">
        <v>5.5</v>
      </c>
      <c r="P46" s="59">
        <v>5.5</v>
      </c>
      <c r="Q46" s="122">
        <f t="shared" si="14"/>
        <v>5.5</v>
      </c>
      <c r="R46" s="22"/>
      <c r="S46" s="22"/>
      <c r="T46" s="22"/>
      <c r="U46" s="22"/>
      <c r="V46" s="22"/>
      <c r="W46" s="17"/>
      <c r="X46" s="54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>
      <c r="A47" s="580" t="s">
        <v>412</v>
      </c>
      <c r="B47" s="582" t="s">
        <v>226</v>
      </c>
      <c r="C47" s="583" t="s">
        <v>226</v>
      </c>
      <c r="D47" s="584" t="s">
        <v>226</v>
      </c>
      <c r="E47" s="184" t="s">
        <v>58</v>
      </c>
      <c r="F47" s="185">
        <v>6</v>
      </c>
      <c r="G47" s="52">
        <v>6</v>
      </c>
      <c r="H47" s="122">
        <f t="shared" si="12"/>
        <v>6</v>
      </c>
      <c r="I47" s="229"/>
      <c r="J47" s="184" t="s">
        <v>379</v>
      </c>
      <c r="K47" s="51">
        <v>5.5</v>
      </c>
      <c r="L47" s="52">
        <v>5</v>
      </c>
      <c r="M47" s="122">
        <f t="shared" si="13"/>
        <v>5.25</v>
      </c>
      <c r="N47" s="184" t="s">
        <v>432</v>
      </c>
      <c r="O47" s="271">
        <v>5.5</v>
      </c>
      <c r="P47" s="59">
        <v>5.5</v>
      </c>
      <c r="Q47" s="122">
        <f t="shared" si="14"/>
        <v>5.5</v>
      </c>
      <c r="R47" s="22"/>
      <c r="S47" s="22"/>
      <c r="T47" s="22"/>
      <c r="U47" s="22"/>
      <c r="V47" s="22"/>
      <c r="W47" s="40"/>
      <c r="X47" s="54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>
      <c r="A48" s="153" t="s">
        <v>214</v>
      </c>
      <c r="B48" s="49">
        <v>5</v>
      </c>
      <c r="C48" s="26">
        <v>6</v>
      </c>
      <c r="D48" s="116">
        <f>(C48+B48)/2</f>
        <v>5.5</v>
      </c>
      <c r="E48" s="184" t="s">
        <v>423</v>
      </c>
      <c r="F48" s="185">
        <v>6.5</v>
      </c>
      <c r="G48" s="52">
        <v>7</v>
      </c>
      <c r="H48" s="122">
        <f t="shared" si="12"/>
        <v>6.75</v>
      </c>
      <c r="I48" s="229"/>
      <c r="J48" s="184" t="s">
        <v>282</v>
      </c>
      <c r="K48" s="51">
        <v>6</v>
      </c>
      <c r="L48" s="52">
        <v>6</v>
      </c>
      <c r="M48" s="122">
        <f t="shared" si="13"/>
        <v>6</v>
      </c>
      <c r="N48" s="184" t="s">
        <v>320</v>
      </c>
      <c r="O48" s="271">
        <v>5.5</v>
      </c>
      <c r="P48" s="59">
        <v>6</v>
      </c>
      <c r="Q48" s="122">
        <f t="shared" si="14"/>
        <v>5.75</v>
      </c>
      <c r="R48" s="22"/>
      <c r="S48" s="22"/>
      <c r="T48" s="22"/>
      <c r="U48" s="22"/>
      <c r="V48" s="22"/>
      <c r="W48" s="17"/>
      <c r="X48" s="54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2.75">
      <c r="A49" s="248" t="s">
        <v>222</v>
      </c>
      <c r="B49" s="57">
        <f>6-0.5</f>
        <v>5.5</v>
      </c>
      <c r="C49" s="24">
        <f>5.5-0.5</f>
        <v>5</v>
      </c>
      <c r="D49" s="122" t="s">
        <v>226</v>
      </c>
      <c r="E49" s="184" t="s">
        <v>424</v>
      </c>
      <c r="F49" s="185">
        <f>6.5-0.5</f>
        <v>6</v>
      </c>
      <c r="G49" s="52">
        <f>6.5-0.5</f>
        <v>6</v>
      </c>
      <c r="H49" s="122">
        <f t="shared" si="12"/>
        <v>6</v>
      </c>
      <c r="I49" s="229"/>
      <c r="J49" s="184" t="s">
        <v>442</v>
      </c>
      <c r="K49" s="51">
        <v>6</v>
      </c>
      <c r="L49" s="52">
        <v>7</v>
      </c>
      <c r="M49" s="122">
        <f t="shared" si="13"/>
        <v>6.5</v>
      </c>
      <c r="N49" s="184" t="s">
        <v>433</v>
      </c>
      <c r="O49" s="51" t="s">
        <v>226</v>
      </c>
      <c r="P49" s="59" t="s">
        <v>226</v>
      </c>
      <c r="Q49" s="122" t="s">
        <v>226</v>
      </c>
      <c r="R49" s="22"/>
      <c r="S49" s="22"/>
      <c r="T49" s="22"/>
      <c r="U49" s="22"/>
      <c r="V49" s="22"/>
      <c r="W49" s="17"/>
      <c r="X49" s="54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2.75">
      <c r="A50" s="580" t="s">
        <v>209</v>
      </c>
      <c r="B50" s="582" t="s">
        <v>226</v>
      </c>
      <c r="C50" s="583" t="s">
        <v>226</v>
      </c>
      <c r="D50" s="584" t="s">
        <v>226</v>
      </c>
      <c r="E50" s="184" t="s">
        <v>425</v>
      </c>
      <c r="F50" s="185">
        <v>5</v>
      </c>
      <c r="G50" s="52">
        <v>5</v>
      </c>
      <c r="H50" s="122">
        <f t="shared" si="12"/>
        <v>5</v>
      </c>
      <c r="I50" s="229"/>
      <c r="J50" s="184" t="s">
        <v>269</v>
      </c>
      <c r="K50" s="51">
        <v>6.5</v>
      </c>
      <c r="L50" s="52">
        <v>5.5</v>
      </c>
      <c r="M50" s="122">
        <f t="shared" si="13"/>
        <v>6</v>
      </c>
      <c r="N50" s="177" t="s">
        <v>431</v>
      </c>
      <c r="O50" s="18">
        <v>5.5</v>
      </c>
      <c r="P50" s="53">
        <v>5.5</v>
      </c>
      <c r="Q50" s="116">
        <f t="shared" si="14"/>
        <v>5.5</v>
      </c>
      <c r="R50" s="22"/>
      <c r="S50" s="22"/>
      <c r="T50" s="22"/>
      <c r="U50" s="22"/>
      <c r="V50" s="22"/>
      <c r="W50" s="17"/>
      <c r="X50" s="54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3.5" thickBot="1">
      <c r="A51" s="581" t="s">
        <v>291</v>
      </c>
      <c r="B51" s="585" t="s">
        <v>226</v>
      </c>
      <c r="C51" s="586" t="s">
        <v>226</v>
      </c>
      <c r="D51" s="587" t="s">
        <v>226</v>
      </c>
      <c r="E51" s="186" t="s">
        <v>361</v>
      </c>
      <c r="F51" s="187" t="s">
        <v>226</v>
      </c>
      <c r="G51" s="124" t="s">
        <v>226</v>
      </c>
      <c r="H51" s="122" t="s">
        <v>226</v>
      </c>
      <c r="I51" s="229"/>
      <c r="J51" s="186" t="s">
        <v>172</v>
      </c>
      <c r="K51" s="123">
        <v>5</v>
      </c>
      <c r="L51" s="124">
        <v>5.5</v>
      </c>
      <c r="M51" s="122">
        <f t="shared" si="13"/>
        <v>5.25</v>
      </c>
      <c r="N51" s="186" t="s">
        <v>434</v>
      </c>
      <c r="O51" s="272">
        <v>5.5</v>
      </c>
      <c r="P51" s="265">
        <v>5</v>
      </c>
      <c r="Q51" s="122">
        <f t="shared" si="14"/>
        <v>5.25</v>
      </c>
      <c r="R51" s="22"/>
      <c r="S51" s="22"/>
      <c r="T51" s="22"/>
      <c r="U51" s="22"/>
      <c r="V51" s="22"/>
      <c r="W51" s="17"/>
      <c r="X51" s="54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3.5" thickBot="1">
      <c r="A52" s="160" t="s">
        <v>373</v>
      </c>
      <c r="B52" s="161">
        <v>-0.5</v>
      </c>
      <c r="C52" s="162">
        <v>-0.5</v>
      </c>
      <c r="D52" s="125">
        <f>(C52+B52)/2</f>
        <v>-0.5</v>
      </c>
      <c r="E52" s="179" t="s">
        <v>73</v>
      </c>
      <c r="F52" s="180">
        <v>1</v>
      </c>
      <c r="G52" s="65">
        <v>1.5</v>
      </c>
      <c r="H52" s="125">
        <f t="shared" si="12"/>
        <v>1.25</v>
      </c>
      <c r="I52" s="229"/>
      <c r="J52" s="179" t="s">
        <v>283</v>
      </c>
      <c r="K52" s="87">
        <v>0</v>
      </c>
      <c r="L52" s="65">
        <v>-0.5</v>
      </c>
      <c r="M52" s="277">
        <f t="shared" si="13"/>
        <v>-0.25</v>
      </c>
      <c r="N52" s="179" t="s">
        <v>409</v>
      </c>
      <c r="O52" s="274">
        <v>0</v>
      </c>
      <c r="P52" s="96">
        <v>-0.5</v>
      </c>
      <c r="Q52" s="125">
        <f t="shared" si="14"/>
        <v>-0.25</v>
      </c>
      <c r="R52" s="22"/>
      <c r="S52" s="22"/>
      <c r="T52" s="22"/>
      <c r="U52" s="22"/>
      <c r="V52" s="22"/>
      <c r="W52" s="17"/>
      <c r="X52" s="40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>
      <c r="A53" s="46"/>
      <c r="B53" s="578">
        <v>-5</v>
      </c>
      <c r="C53" s="578">
        <v>-5</v>
      </c>
      <c r="D53" s="579">
        <v>-5</v>
      </c>
      <c r="E53" s="46"/>
      <c r="F53" s="128"/>
      <c r="G53" s="128"/>
      <c r="H53" s="131"/>
      <c r="I53" s="229"/>
      <c r="J53" s="46"/>
      <c r="K53" s="128"/>
      <c r="L53" s="128"/>
      <c r="M53" s="131"/>
      <c r="N53" s="359"/>
      <c r="O53" s="16"/>
      <c r="P53" s="58"/>
      <c r="Q53" s="275"/>
      <c r="R53" s="22"/>
      <c r="S53" s="22"/>
      <c r="T53" s="22"/>
      <c r="U53" s="22"/>
      <c r="V53" s="22"/>
      <c r="W53" s="17"/>
      <c r="X53" s="40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>
      <c r="A54" s="29"/>
      <c r="B54" s="373">
        <f>D32+B33+B34+B35+B36+B37+B38+B39+B40+B41+B48+B43+B52-5</f>
        <v>71.5</v>
      </c>
      <c r="C54" s="317">
        <f>D32+C33+C34+C35+C36+C37+C38+C39+C40+C41+C48+C43+C52-5</f>
        <v>71</v>
      </c>
      <c r="D54" s="413">
        <f>D32+D33+D34+D35+D36+D37+D38+D39+D40+D41+D48+D43+D52-5</f>
        <v>71.25</v>
      </c>
      <c r="E54" s="29"/>
      <c r="F54" s="438">
        <f>H32+F33+F34+F35+F36+F37+F38+F39+F40+F41+F42+F43+F52</f>
        <v>64</v>
      </c>
      <c r="G54" s="438">
        <f>H32+G33+G34+G35+G36+G37+G38+G39+G40+G41+G42+G43+G52</f>
        <v>65</v>
      </c>
      <c r="H54" s="316">
        <f>H32+H33+H34+H35+H36+H37+H38+H39+H40+H41+H42+H43+H52</f>
        <v>64.5</v>
      </c>
      <c r="I54" s="229"/>
      <c r="J54" s="29"/>
      <c r="K54" s="339">
        <f>M32+K33+K34+K35+K36+K37+K38+K39+K40+K41+K42+K46+K52</f>
        <v>67.5</v>
      </c>
      <c r="L54" s="363">
        <f>M32+L33+L34+L35+L36+L37+L38+L39+L40+L41+L42+L46+L52</f>
        <v>66</v>
      </c>
      <c r="M54" s="375">
        <f>M32+M33+M34+M35+M36+M37+M38+M39+M40+M41+M42+M46+M52</f>
        <v>66.75</v>
      </c>
      <c r="N54" s="29"/>
      <c r="O54" s="290">
        <f>Q32+O33+O50+O35+O36+O37+O38+O39+O40+O41+O42+O43+O52</f>
        <v>71.5</v>
      </c>
      <c r="P54" s="439">
        <f>Q32+P33+P50+P35+P36+P37+P38+P39+P40+P41+P42+P43+P52</f>
        <v>70</v>
      </c>
      <c r="Q54" s="446">
        <f>Q32+Q33+Q50+Q35+Q36+Q37+Q38+Q39+Q40+Q41+Q42+Q43+Q52</f>
        <v>70.75</v>
      </c>
      <c r="R54" s="22"/>
      <c r="S54" s="22"/>
      <c r="T54" s="22"/>
      <c r="U54" s="22"/>
      <c r="V54" s="22"/>
      <c r="W54" s="17"/>
      <c r="X54" s="86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3.5" thickBot="1">
      <c r="A55" s="29"/>
      <c r="B55" s="14"/>
      <c r="C55" s="14"/>
      <c r="D55" s="76"/>
      <c r="E55" s="188"/>
      <c r="F55" s="126"/>
      <c r="G55" s="126"/>
      <c r="H55" s="76"/>
      <c r="I55" s="229"/>
      <c r="J55" s="188"/>
      <c r="K55" s="126"/>
      <c r="L55" s="126"/>
      <c r="M55" s="76"/>
      <c r="N55" s="29"/>
      <c r="O55" s="28"/>
      <c r="P55" s="140"/>
      <c r="Q55" s="138"/>
      <c r="R55" s="22"/>
      <c r="S55" s="22"/>
      <c r="T55" s="22"/>
      <c r="U55" s="22"/>
      <c r="V55" s="22"/>
      <c r="W55" s="17"/>
      <c r="X55" s="40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8.75" thickBot="1">
      <c r="A56" s="292"/>
      <c r="B56" s="293"/>
      <c r="C56" s="293"/>
      <c r="D56" s="163">
        <v>2</v>
      </c>
      <c r="E56" s="300"/>
      <c r="F56" s="301"/>
      <c r="G56" s="301"/>
      <c r="H56" s="215">
        <v>0</v>
      </c>
      <c r="I56" s="312"/>
      <c r="J56" s="294"/>
      <c r="K56" s="295"/>
      <c r="L56" s="295"/>
      <c r="M56" s="172">
        <v>1</v>
      </c>
      <c r="N56" s="360"/>
      <c r="O56" s="169"/>
      <c r="P56" s="310"/>
      <c r="Q56" s="311">
        <v>1</v>
      </c>
      <c r="R56" s="22"/>
      <c r="S56" s="22"/>
      <c r="T56" s="22"/>
      <c r="U56" s="22"/>
      <c r="V56" s="22"/>
      <c r="W56" s="17"/>
      <c r="X56" s="40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6" customHeight="1" thickBot="1">
      <c r="A57" s="22"/>
      <c r="B57" s="22"/>
      <c r="C57" s="22"/>
      <c r="D57" s="22"/>
      <c r="E57" s="233"/>
      <c r="F57" s="234"/>
      <c r="G57" s="234"/>
      <c r="H57" s="234"/>
      <c r="I57" s="229"/>
      <c r="J57" s="234"/>
      <c r="K57" s="234"/>
      <c r="L57" s="234"/>
      <c r="M57" s="23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thickBot="1">
      <c r="A58" s="22"/>
      <c r="B58" s="22"/>
      <c r="C58" s="22"/>
      <c r="D58" s="22"/>
      <c r="E58" s="932" t="s">
        <v>612</v>
      </c>
      <c r="F58" s="933"/>
      <c r="G58" s="933"/>
      <c r="H58" s="933"/>
      <c r="I58" s="933"/>
      <c r="J58" s="933"/>
      <c r="K58" s="933"/>
      <c r="L58" s="933"/>
      <c r="M58" s="934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3.5" thickBot="1">
      <c r="A59" s="22"/>
      <c r="B59" s="22"/>
      <c r="C59" s="22"/>
      <c r="D59" s="22"/>
      <c r="E59" s="888" t="s">
        <v>32</v>
      </c>
      <c r="F59" s="887"/>
      <c r="G59" s="887"/>
      <c r="H59" s="944"/>
      <c r="I59" s="216"/>
      <c r="J59" s="903" t="s">
        <v>29</v>
      </c>
      <c r="K59" s="945"/>
      <c r="L59" s="945"/>
      <c r="M59" s="904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3.5" thickBot="1">
      <c r="A60" s="22"/>
      <c r="B60" s="22"/>
      <c r="C60" s="22"/>
      <c r="D60" s="22"/>
      <c r="E60" s="173" t="s">
        <v>3</v>
      </c>
      <c r="F60" s="173" t="s">
        <v>20</v>
      </c>
      <c r="G60" s="173" t="s">
        <v>21</v>
      </c>
      <c r="H60" s="174">
        <v>2</v>
      </c>
      <c r="I60" s="4"/>
      <c r="J60" s="144" t="s">
        <v>3</v>
      </c>
      <c r="K60" s="144" t="s">
        <v>20</v>
      </c>
      <c r="L60" s="144" t="s">
        <v>21</v>
      </c>
      <c r="M60" s="145">
        <v>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>
      <c r="A61" s="22"/>
      <c r="B61" s="22"/>
      <c r="C61" s="22"/>
      <c r="D61" s="22"/>
      <c r="E61" s="175" t="s">
        <v>253</v>
      </c>
      <c r="F61" s="176">
        <f>5-1-1</f>
        <v>3</v>
      </c>
      <c r="G61" s="114">
        <f>5.5-1-1</f>
        <v>3.5</v>
      </c>
      <c r="H61" s="115">
        <f>(G61+F61)/2</f>
        <v>3.25</v>
      </c>
      <c r="I61" s="4"/>
      <c r="J61" s="236" t="s">
        <v>188</v>
      </c>
      <c r="K61" s="151">
        <f>6+1</f>
        <v>7</v>
      </c>
      <c r="L61" s="152">
        <f>6+1</f>
        <v>7</v>
      </c>
      <c r="M61" s="115">
        <f>(L61+K61)/2</f>
        <v>7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>
      <c r="A62" s="22"/>
      <c r="B62" s="22"/>
      <c r="C62" s="22"/>
      <c r="D62" s="22"/>
      <c r="E62" s="177" t="s">
        <v>171</v>
      </c>
      <c r="F62" s="409">
        <v>6</v>
      </c>
      <c r="G62" s="19">
        <v>5.5</v>
      </c>
      <c r="H62" s="116">
        <f>(G62+F62)/2</f>
        <v>5.75</v>
      </c>
      <c r="I62" s="4"/>
      <c r="J62" s="237" t="s">
        <v>396</v>
      </c>
      <c r="K62" s="49">
        <v>5.5</v>
      </c>
      <c r="L62" s="53">
        <v>6</v>
      </c>
      <c r="M62" s="116">
        <f>(L62+K62)/2</f>
        <v>5.75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>
      <c r="A63" s="22"/>
      <c r="B63" s="22"/>
      <c r="C63" s="22"/>
      <c r="D63" s="22"/>
      <c r="E63" s="177" t="s">
        <v>38</v>
      </c>
      <c r="F63" s="178">
        <f>7+3</f>
        <v>10</v>
      </c>
      <c r="G63" s="19">
        <f>6+3</f>
        <v>9</v>
      </c>
      <c r="H63" s="116">
        <f aca="true" t="shared" si="15" ref="H63:H69">(G63+F63)/2</f>
        <v>9.5</v>
      </c>
      <c r="I63" s="4"/>
      <c r="J63" s="237" t="s">
        <v>190</v>
      </c>
      <c r="K63" s="49">
        <v>6</v>
      </c>
      <c r="L63" s="53">
        <v>5.5</v>
      </c>
      <c r="M63" s="116">
        <f aca="true" t="shared" si="16" ref="M63:M70">(L63+K63)/2</f>
        <v>5.75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>
      <c r="A64" s="22"/>
      <c r="B64" s="22"/>
      <c r="C64" s="22"/>
      <c r="D64" s="22"/>
      <c r="E64" s="177" t="s">
        <v>170</v>
      </c>
      <c r="F64" s="178">
        <v>6</v>
      </c>
      <c r="G64" s="19">
        <v>6</v>
      </c>
      <c r="H64" s="116">
        <f t="shared" si="15"/>
        <v>6</v>
      </c>
      <c r="I64" s="4"/>
      <c r="J64" s="237" t="s">
        <v>287</v>
      </c>
      <c r="K64" s="49">
        <v>6</v>
      </c>
      <c r="L64" s="53">
        <v>6</v>
      </c>
      <c r="M64" s="116">
        <f t="shared" si="16"/>
        <v>6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>
      <c r="A65" s="22"/>
      <c r="B65" s="22"/>
      <c r="C65" s="22"/>
      <c r="D65" s="22"/>
      <c r="E65" s="177" t="s">
        <v>430</v>
      </c>
      <c r="F65" s="178" t="s">
        <v>293</v>
      </c>
      <c r="G65" s="19" t="s">
        <v>293</v>
      </c>
      <c r="H65" s="116" t="s">
        <v>293</v>
      </c>
      <c r="I65" s="4"/>
      <c r="J65" s="237" t="s">
        <v>192</v>
      </c>
      <c r="K65" s="49">
        <v>6.5</v>
      </c>
      <c r="L65" s="53">
        <v>6</v>
      </c>
      <c r="M65" s="116">
        <f t="shared" si="16"/>
        <v>6.25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>
      <c r="A66" s="22"/>
      <c r="B66" s="22"/>
      <c r="C66" s="22"/>
      <c r="D66" s="22"/>
      <c r="E66" s="177" t="s">
        <v>41</v>
      </c>
      <c r="F66" s="178">
        <v>5.5</v>
      </c>
      <c r="G66" s="366">
        <v>5.5</v>
      </c>
      <c r="H66" s="116">
        <f t="shared" si="15"/>
        <v>5.5</v>
      </c>
      <c r="I66" s="4"/>
      <c r="J66" s="237" t="s">
        <v>285</v>
      </c>
      <c r="K66" s="49">
        <f>6+3</f>
        <v>9</v>
      </c>
      <c r="L66" s="53">
        <f>6.5+3</f>
        <v>9.5</v>
      </c>
      <c r="M66" s="116">
        <f t="shared" si="16"/>
        <v>9.25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>
      <c r="A67" s="22"/>
      <c r="B67" s="22"/>
      <c r="C67" s="22"/>
      <c r="D67" s="22"/>
      <c r="E67" s="177" t="s">
        <v>153</v>
      </c>
      <c r="F67" s="178">
        <v>6.5</v>
      </c>
      <c r="G67" s="19">
        <v>6.5</v>
      </c>
      <c r="H67" s="116">
        <f t="shared" si="15"/>
        <v>6.5</v>
      </c>
      <c r="I67" s="4"/>
      <c r="J67" s="237" t="s">
        <v>194</v>
      </c>
      <c r="K67" s="49">
        <v>6.5</v>
      </c>
      <c r="L67" s="53">
        <v>6.5</v>
      </c>
      <c r="M67" s="116">
        <f t="shared" si="16"/>
        <v>6.5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>
      <c r="A68" s="22"/>
      <c r="B68" s="22"/>
      <c r="C68" s="22"/>
      <c r="D68" s="22"/>
      <c r="E68" s="177" t="s">
        <v>43</v>
      </c>
      <c r="F68" s="178">
        <v>6</v>
      </c>
      <c r="G68" s="19">
        <v>5.5</v>
      </c>
      <c r="H68" s="116">
        <f t="shared" si="15"/>
        <v>5.75</v>
      </c>
      <c r="I68" s="4"/>
      <c r="J68" s="237" t="s">
        <v>195</v>
      </c>
      <c r="K68" s="49">
        <v>6.5</v>
      </c>
      <c r="L68" s="53">
        <v>5.5</v>
      </c>
      <c r="M68" s="116">
        <f t="shared" si="16"/>
        <v>6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>
      <c r="A69" s="22"/>
      <c r="B69" s="22"/>
      <c r="C69" s="22"/>
      <c r="D69" s="22"/>
      <c r="E69" s="177" t="s">
        <v>44</v>
      </c>
      <c r="F69" s="368">
        <v>5.5</v>
      </c>
      <c r="G69" s="442">
        <v>6</v>
      </c>
      <c r="H69" s="116">
        <f t="shared" si="15"/>
        <v>5.75</v>
      </c>
      <c r="I69" s="4"/>
      <c r="J69" s="237" t="s">
        <v>181</v>
      </c>
      <c r="K69" s="49">
        <v>5.5</v>
      </c>
      <c r="L69" s="53">
        <v>6</v>
      </c>
      <c r="M69" s="116">
        <f t="shared" si="16"/>
        <v>5.75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>
      <c r="A70" s="22"/>
      <c r="B70" s="22"/>
      <c r="C70" s="22"/>
      <c r="D70" s="22"/>
      <c r="E70" s="177" t="s">
        <v>45</v>
      </c>
      <c r="F70" s="178" t="s">
        <v>227</v>
      </c>
      <c r="G70" s="19" t="s">
        <v>227</v>
      </c>
      <c r="H70" s="116" t="s">
        <v>227</v>
      </c>
      <c r="I70" s="4"/>
      <c r="J70" s="237" t="s">
        <v>197</v>
      </c>
      <c r="K70" s="49">
        <f>5.5-0.5</f>
        <v>5</v>
      </c>
      <c r="L70" s="53">
        <f>5.5-0.5</f>
        <v>5</v>
      </c>
      <c r="M70" s="116">
        <f t="shared" si="16"/>
        <v>5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3.5" thickBot="1">
      <c r="A71" s="22"/>
      <c r="B71" s="22"/>
      <c r="C71" s="22"/>
      <c r="D71" s="22"/>
      <c r="E71" s="179" t="s">
        <v>46</v>
      </c>
      <c r="F71" s="180">
        <f>7+3</f>
        <v>10</v>
      </c>
      <c r="G71" s="365">
        <f>6.5+3</f>
        <v>9.5</v>
      </c>
      <c r="H71" s="117">
        <f>(G71+F71)/2</f>
        <v>9.75</v>
      </c>
      <c r="I71" s="4"/>
      <c r="J71" s="238" t="s">
        <v>437</v>
      </c>
      <c r="K71" s="155" t="s">
        <v>293</v>
      </c>
      <c r="L71" s="96" t="s">
        <v>293</v>
      </c>
      <c r="M71" s="117" t="s">
        <v>293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3.5" thickBot="1">
      <c r="A72" s="22"/>
      <c r="B72" s="22"/>
      <c r="C72" s="22"/>
      <c r="D72" s="22"/>
      <c r="E72" s="181"/>
      <c r="F72" s="118"/>
      <c r="G72" s="118"/>
      <c r="H72" s="52"/>
      <c r="I72" s="4"/>
      <c r="J72" s="571"/>
      <c r="K72" s="95"/>
      <c r="L72" s="273"/>
      <c r="M72" s="5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>
      <c r="A73" s="22"/>
      <c r="B73" s="22"/>
      <c r="C73" s="22"/>
      <c r="D73" s="22"/>
      <c r="E73" s="182" t="s">
        <v>208</v>
      </c>
      <c r="F73" s="183">
        <f>5-1-1</f>
        <v>3</v>
      </c>
      <c r="G73" s="120">
        <f>5-1-1</f>
        <v>3</v>
      </c>
      <c r="H73" s="121">
        <f aca="true" t="shared" si="17" ref="H73:H80">(G73+F73)/2</f>
        <v>3</v>
      </c>
      <c r="I73" s="4"/>
      <c r="J73" s="240" t="s">
        <v>199</v>
      </c>
      <c r="K73" s="261" t="s">
        <v>226</v>
      </c>
      <c r="L73" s="264" t="s">
        <v>226</v>
      </c>
      <c r="M73" s="121" t="s">
        <v>226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>
      <c r="A74" s="22"/>
      <c r="B74" s="22"/>
      <c r="C74" s="22"/>
      <c r="D74" s="22"/>
      <c r="E74" s="177" t="s">
        <v>48</v>
      </c>
      <c r="F74" s="178">
        <f>6-0.5</f>
        <v>5.5</v>
      </c>
      <c r="G74" s="19">
        <f>6-0.5</f>
        <v>5.5</v>
      </c>
      <c r="H74" s="116">
        <f t="shared" si="17"/>
        <v>5.5</v>
      </c>
      <c r="I74" s="4"/>
      <c r="J74" s="241" t="s">
        <v>203</v>
      </c>
      <c r="K74" s="262" t="s">
        <v>226</v>
      </c>
      <c r="L74" s="59" t="s">
        <v>226</v>
      </c>
      <c r="M74" s="122" t="s">
        <v>226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>
      <c r="A75" s="22"/>
      <c r="B75" s="22"/>
      <c r="C75" s="22"/>
      <c r="D75" s="22"/>
      <c r="E75" s="184" t="s">
        <v>49</v>
      </c>
      <c r="F75" s="185">
        <v>7</v>
      </c>
      <c r="G75" s="52">
        <v>6.5</v>
      </c>
      <c r="H75" s="122">
        <f t="shared" si="17"/>
        <v>6.75</v>
      </c>
      <c r="I75" s="4"/>
      <c r="J75" s="237" t="s">
        <v>286</v>
      </c>
      <c r="K75" s="258">
        <f>6.5+3</f>
        <v>9.5</v>
      </c>
      <c r="L75" s="53">
        <f>7+3</f>
        <v>10</v>
      </c>
      <c r="M75" s="116">
        <f aca="true" t="shared" si="18" ref="M75:M80">(L75+K75)/2</f>
        <v>9.75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>
      <c r="A76" s="22"/>
      <c r="B76" s="22"/>
      <c r="C76" s="22"/>
      <c r="D76" s="22"/>
      <c r="E76" s="177" t="s">
        <v>254</v>
      </c>
      <c r="F76" s="178">
        <v>6</v>
      </c>
      <c r="G76" s="19">
        <v>6.5</v>
      </c>
      <c r="H76" s="116">
        <f t="shared" si="17"/>
        <v>6.25</v>
      </c>
      <c r="I76" s="4"/>
      <c r="J76" s="241" t="s">
        <v>438</v>
      </c>
      <c r="K76" s="262">
        <v>4.5</v>
      </c>
      <c r="L76" s="59">
        <v>5</v>
      </c>
      <c r="M76" s="122">
        <f t="shared" si="18"/>
        <v>4.75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>
      <c r="A77" s="4"/>
      <c r="B77" s="4"/>
      <c r="C77" s="4"/>
      <c r="D77" s="4"/>
      <c r="E77" s="184" t="s">
        <v>435</v>
      </c>
      <c r="F77" s="185">
        <f>7-0.5</f>
        <v>6.5</v>
      </c>
      <c r="G77" s="52">
        <f>5-0.5</f>
        <v>4.5</v>
      </c>
      <c r="H77" s="122">
        <f t="shared" si="17"/>
        <v>5.5</v>
      </c>
      <c r="I77" s="4"/>
      <c r="J77" s="241" t="s">
        <v>202</v>
      </c>
      <c r="K77" s="262">
        <v>5</v>
      </c>
      <c r="L77" s="59">
        <v>5.5</v>
      </c>
      <c r="M77" s="122">
        <f t="shared" si="18"/>
        <v>5.25</v>
      </c>
      <c r="N77" s="4"/>
      <c r="O77" s="22"/>
      <c r="P77" s="22"/>
      <c r="Q77" s="22"/>
      <c r="R77" s="22"/>
      <c r="S77" s="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>
      <c r="A78" s="4"/>
      <c r="B78" s="4"/>
      <c r="C78" s="4"/>
      <c r="D78" s="4"/>
      <c r="E78" s="184" t="s">
        <v>371</v>
      </c>
      <c r="F78" s="185">
        <v>6.5</v>
      </c>
      <c r="G78" s="52">
        <v>6.5</v>
      </c>
      <c r="H78" s="122">
        <f t="shared" si="17"/>
        <v>6.5</v>
      </c>
      <c r="I78" s="4"/>
      <c r="J78" s="241" t="s">
        <v>200</v>
      </c>
      <c r="K78" s="262">
        <v>6.5</v>
      </c>
      <c r="L78" s="59">
        <v>6</v>
      </c>
      <c r="M78" s="122">
        <f t="shared" si="18"/>
        <v>6.25</v>
      </c>
      <c r="N78" s="4"/>
      <c r="O78" s="22"/>
      <c r="P78" s="22"/>
      <c r="Q78" s="22"/>
      <c r="R78" s="22"/>
      <c r="S78" s="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 thickBot="1">
      <c r="A79" s="209"/>
      <c r="B79" s="209"/>
      <c r="C79" s="209"/>
      <c r="D79" s="209"/>
      <c r="E79" s="186" t="s">
        <v>51</v>
      </c>
      <c r="F79" s="187">
        <v>6.5</v>
      </c>
      <c r="G79" s="124">
        <v>7</v>
      </c>
      <c r="H79" s="364">
        <f t="shared" si="17"/>
        <v>6.75</v>
      </c>
      <c r="I79" s="209"/>
      <c r="J79" s="242" t="s">
        <v>439</v>
      </c>
      <c r="K79" s="263">
        <f>7+3</f>
        <v>10</v>
      </c>
      <c r="L79" s="265">
        <f>7+3</f>
        <v>10</v>
      </c>
      <c r="M79" s="364">
        <f t="shared" si="18"/>
        <v>10</v>
      </c>
      <c r="N79" s="209"/>
      <c r="O79" s="22"/>
      <c r="P79" s="22"/>
      <c r="Q79" s="22"/>
      <c r="R79" s="22"/>
      <c r="S79" s="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3.5" thickBot="1">
      <c r="A80" s="481"/>
      <c r="B80" s="481"/>
      <c r="C80" s="481"/>
      <c r="D80" s="482"/>
      <c r="E80" s="179" t="s">
        <v>54</v>
      </c>
      <c r="F80" s="180">
        <v>-0.5</v>
      </c>
      <c r="G80" s="65">
        <v>-1</v>
      </c>
      <c r="H80" s="125">
        <f t="shared" si="17"/>
        <v>-0.75</v>
      </c>
      <c r="I80" s="108"/>
      <c r="J80" s="238" t="s">
        <v>206</v>
      </c>
      <c r="K80" s="259">
        <v>1</v>
      </c>
      <c r="L80" s="96">
        <v>0.5</v>
      </c>
      <c r="M80" s="125">
        <f t="shared" si="18"/>
        <v>0.75</v>
      </c>
      <c r="N80" s="108"/>
      <c r="O80" s="22"/>
      <c r="P80" s="22"/>
      <c r="Q80" s="22"/>
      <c r="R80" s="22"/>
      <c r="S80" s="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>
      <c r="A81" s="109"/>
      <c r="B81" s="109"/>
      <c r="C81" s="109"/>
      <c r="D81" s="107"/>
      <c r="E81" s="46"/>
      <c r="F81" s="128"/>
      <c r="G81" s="128"/>
      <c r="H81" s="131"/>
      <c r="I81" s="108"/>
      <c r="J81" s="139"/>
      <c r="K81" s="84"/>
      <c r="L81" s="140"/>
      <c r="M81" s="275"/>
      <c r="N81" s="110"/>
      <c r="O81" s="22"/>
      <c r="P81" s="22"/>
      <c r="Q81" s="22"/>
      <c r="R81" s="22"/>
      <c r="S81" s="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>
      <c r="A82" s="14"/>
      <c r="B82" s="14"/>
      <c r="C82" s="14"/>
      <c r="D82" s="25"/>
      <c r="E82" s="29"/>
      <c r="F82" s="372">
        <f>H60+F61+F62+F63+F64+F76+F66+F67+F68+F69+F74+F71+F80</f>
        <v>71.5</v>
      </c>
      <c r="G82" s="319">
        <f>H60+G61+G62+G63+G64+G76+G66+G67+G68+G69+G74+G71+G80</f>
        <v>70</v>
      </c>
      <c r="H82" s="286">
        <f>H60+H61+H62+H63+H64+H76+H66+H67+H68+H69+H74+H71+H80</f>
        <v>70.75</v>
      </c>
      <c r="I82" s="106"/>
      <c r="J82" s="141"/>
      <c r="K82" s="369">
        <f>M60+K61+K62+K63+K64+K65+K66+K67+K68+K69+K70+K75+K80</f>
        <v>74</v>
      </c>
      <c r="L82" s="415">
        <f>M60+L61+L62+L63+L64+L65+L66+L67+L68+L69+L70+L75+L80</f>
        <v>73.5</v>
      </c>
      <c r="M82" s="416">
        <f>M60+M61+M62+M63+M64+M65+M66+M67+M68+M69+M70+M75+M80</f>
        <v>73.75</v>
      </c>
      <c r="N82" s="14"/>
      <c r="O82" s="22"/>
      <c r="P82" s="22"/>
      <c r="Q82" s="22"/>
      <c r="R82" s="22"/>
      <c r="S82" s="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3.5" thickBot="1">
      <c r="A83" s="17"/>
      <c r="B83" s="17"/>
      <c r="C83" s="17"/>
      <c r="D83" s="54"/>
      <c r="E83" s="188"/>
      <c r="F83" s="126"/>
      <c r="G83" s="126"/>
      <c r="H83" s="76"/>
      <c r="I83" s="40"/>
      <c r="J83" s="141"/>
      <c r="K83" s="27"/>
      <c r="L83" s="140"/>
      <c r="M83" s="138"/>
      <c r="N83" s="17"/>
      <c r="O83" s="22"/>
      <c r="P83" s="22"/>
      <c r="Q83" s="22"/>
      <c r="R83" s="22"/>
      <c r="S83" s="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8.75" thickBot="1">
      <c r="A84" s="17"/>
      <c r="B84" s="17"/>
      <c r="C84" s="17"/>
      <c r="D84" s="54"/>
      <c r="E84" s="296"/>
      <c r="F84" s="297"/>
      <c r="G84" s="297"/>
      <c r="H84" s="189">
        <v>1</v>
      </c>
      <c r="I84" s="66"/>
      <c r="J84" s="361"/>
      <c r="K84" s="147"/>
      <c r="L84" s="308"/>
      <c r="M84" s="309">
        <v>2</v>
      </c>
      <c r="N84" s="17"/>
      <c r="O84" s="22"/>
      <c r="P84" s="22"/>
      <c r="Q84" s="22"/>
      <c r="R84" s="22"/>
      <c r="S84" s="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>
      <c r="A85" s="17"/>
      <c r="B85" s="17"/>
      <c r="C85" s="17"/>
      <c r="D85" s="54"/>
      <c r="E85" s="17"/>
      <c r="F85" s="17"/>
      <c r="G85" s="17"/>
      <c r="H85" s="40"/>
      <c r="I85" s="40"/>
      <c r="J85" s="17"/>
      <c r="K85" s="17"/>
      <c r="L85" s="17"/>
      <c r="M85" s="54"/>
      <c r="N85" s="17"/>
      <c r="O85" s="22"/>
      <c r="P85" s="22"/>
      <c r="Q85" s="22"/>
      <c r="R85" s="22"/>
      <c r="S85" s="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4.25">
      <c r="A86" s="17"/>
      <c r="B86" s="17"/>
      <c r="C86" s="17"/>
      <c r="D86" s="54"/>
      <c r="E86" s="17"/>
      <c r="F86" s="17"/>
      <c r="G86" s="17"/>
      <c r="H86" s="40"/>
      <c r="I86" s="40"/>
      <c r="J86" s="17"/>
      <c r="K86" s="17"/>
      <c r="L86" s="17"/>
      <c r="M86" s="54"/>
      <c r="N86" s="17"/>
      <c r="O86" s="22"/>
      <c r="P86" s="22"/>
      <c r="Q86" s="22"/>
      <c r="R86" s="22"/>
      <c r="S86" s="4"/>
      <c r="T86" s="22"/>
      <c r="U86" s="972"/>
      <c r="V86" s="972"/>
      <c r="W86" s="972"/>
      <c r="X86" s="972"/>
      <c r="Y86" s="97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>
      <c r="A87" s="17"/>
      <c r="B87" s="17"/>
      <c r="C87" s="17"/>
      <c r="D87" s="54"/>
      <c r="E87" s="17"/>
      <c r="F87" s="17"/>
      <c r="G87" s="17"/>
      <c r="H87" s="40"/>
      <c r="I87" s="40"/>
      <c r="J87" s="17"/>
      <c r="K87" s="17"/>
      <c r="L87" s="17"/>
      <c r="M87" s="54"/>
      <c r="N87" s="17"/>
      <c r="O87" s="17"/>
      <c r="P87" s="17"/>
      <c r="Q87" s="54"/>
      <c r="R87" s="4"/>
      <c r="S87" s="4"/>
      <c r="T87" s="22"/>
      <c r="U87" s="969"/>
      <c r="V87" s="969"/>
      <c r="W87" s="105"/>
      <c r="X87" s="959"/>
      <c r="Y87" s="959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>
      <c r="A88" s="17"/>
      <c r="B88" s="17"/>
      <c r="C88" s="17"/>
      <c r="D88" s="54"/>
      <c r="E88" s="17"/>
      <c r="F88" s="17"/>
      <c r="G88" s="17"/>
      <c r="H88" s="40"/>
      <c r="I88" s="40"/>
      <c r="J88" s="17"/>
      <c r="K88" s="17"/>
      <c r="L88" s="17"/>
      <c r="M88" s="54"/>
      <c r="N88" s="17"/>
      <c r="O88" s="17"/>
      <c r="P88" s="17"/>
      <c r="Q88" s="54"/>
      <c r="R88" s="4"/>
      <c r="S88" s="4"/>
      <c r="T88" s="22"/>
      <c r="U88" s="109"/>
      <c r="V88" s="107"/>
      <c r="W88" s="105"/>
      <c r="X88" s="110"/>
      <c r="Y88" s="10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>
      <c r="A89" s="17"/>
      <c r="B89" s="17"/>
      <c r="C89" s="17"/>
      <c r="D89" s="54"/>
      <c r="E89" s="17"/>
      <c r="F89" s="17"/>
      <c r="G89" s="17"/>
      <c r="H89" s="40"/>
      <c r="I89" s="40"/>
      <c r="J89" s="17"/>
      <c r="K89" s="17"/>
      <c r="L89" s="17"/>
      <c r="M89" s="54"/>
      <c r="N89" s="17"/>
      <c r="O89" s="17"/>
      <c r="P89" s="17"/>
      <c r="Q89" s="54"/>
      <c r="R89" s="4"/>
      <c r="S89" s="4"/>
      <c r="T89" s="22"/>
      <c r="U89" s="14"/>
      <c r="V89" s="25"/>
      <c r="W89" s="4"/>
      <c r="X89" s="14"/>
      <c r="Y89" s="25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2.75">
      <c r="A90" s="17"/>
      <c r="B90" s="17"/>
      <c r="C90" s="17"/>
      <c r="D90" s="54"/>
      <c r="E90" s="17"/>
      <c r="F90" s="17"/>
      <c r="G90" s="17"/>
      <c r="H90" s="40"/>
      <c r="I90" s="40"/>
      <c r="J90" s="17"/>
      <c r="K90" s="17"/>
      <c r="L90" s="17"/>
      <c r="M90" s="54"/>
      <c r="N90" s="17"/>
      <c r="O90" s="17"/>
      <c r="P90" s="17"/>
      <c r="Q90" s="54"/>
      <c r="R90" s="4"/>
      <c r="S90" s="4"/>
      <c r="T90" s="22"/>
      <c r="U90" s="17"/>
      <c r="V90" s="54"/>
      <c r="W90" s="4"/>
      <c r="X90" s="17"/>
      <c r="Y90" s="4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2.75">
      <c r="A91" s="17"/>
      <c r="B91" s="17"/>
      <c r="C91" s="17"/>
      <c r="D91" s="54"/>
      <c r="E91" s="17"/>
      <c r="F91" s="17"/>
      <c r="G91" s="17"/>
      <c r="H91" s="40"/>
      <c r="I91" s="40"/>
      <c r="J91" s="17"/>
      <c r="K91" s="17"/>
      <c r="L91" s="17"/>
      <c r="M91" s="54"/>
      <c r="N91" s="17"/>
      <c r="O91" s="17"/>
      <c r="P91" s="17"/>
      <c r="Q91" s="54"/>
      <c r="R91" s="4"/>
      <c r="S91" s="4"/>
      <c r="T91" s="22"/>
      <c r="U91" s="17"/>
      <c r="V91" s="54"/>
      <c r="W91" s="4"/>
      <c r="X91" s="17"/>
      <c r="Y91" s="4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2.75">
      <c r="A92" s="17"/>
      <c r="B92" s="17"/>
      <c r="C92" s="17"/>
      <c r="D92" s="54"/>
      <c r="E92" s="17"/>
      <c r="F92" s="17"/>
      <c r="G92" s="17"/>
      <c r="H92" s="40"/>
      <c r="I92" s="40"/>
      <c r="J92" s="17"/>
      <c r="K92" s="17"/>
      <c r="L92" s="17"/>
      <c r="M92" s="54"/>
      <c r="N92" s="17"/>
      <c r="O92" s="17"/>
      <c r="P92" s="17"/>
      <c r="Q92" s="54"/>
      <c r="R92" s="4"/>
      <c r="S92" s="4"/>
      <c r="T92" s="22"/>
      <c r="U92" s="17"/>
      <c r="V92" s="54"/>
      <c r="W92" s="4"/>
      <c r="X92" s="17"/>
      <c r="Y92" s="4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2.75">
      <c r="A93" s="17"/>
      <c r="B93" s="17"/>
      <c r="C93" s="17"/>
      <c r="D93" s="54"/>
      <c r="E93" s="17"/>
      <c r="F93" s="17"/>
      <c r="G93" s="17"/>
      <c r="H93" s="40"/>
      <c r="I93" s="40"/>
      <c r="J93" s="17"/>
      <c r="K93" s="17"/>
      <c r="L93" s="17"/>
      <c r="M93" s="54"/>
      <c r="N93" s="17"/>
      <c r="O93" s="17"/>
      <c r="P93" s="17"/>
      <c r="Q93" s="54"/>
      <c r="R93" s="4"/>
      <c r="S93" s="4"/>
      <c r="T93" s="22"/>
      <c r="U93" s="17"/>
      <c r="V93" s="54"/>
      <c r="W93" s="4"/>
      <c r="X93" s="17"/>
      <c r="Y93" s="4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2.75">
      <c r="A94" s="16"/>
      <c r="B94" s="16"/>
      <c r="C94" s="16"/>
      <c r="D94" s="47"/>
      <c r="E94" s="56"/>
      <c r="F94" s="56"/>
      <c r="G94" s="56"/>
      <c r="H94" s="16"/>
      <c r="I94" s="16"/>
      <c r="J94" s="16"/>
      <c r="K94" s="16"/>
      <c r="L94" s="16"/>
      <c r="M94" s="47"/>
      <c r="N94" s="16"/>
      <c r="O94" s="16"/>
      <c r="P94" s="16"/>
      <c r="Q94" s="47"/>
      <c r="R94" s="4"/>
      <c r="S94" s="4"/>
      <c r="T94" s="22"/>
      <c r="U94" s="17"/>
      <c r="V94" s="54"/>
      <c r="W94" s="4"/>
      <c r="X94" s="17"/>
      <c r="Y94" s="4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2.75">
      <c r="A95" s="128"/>
      <c r="B95" s="128"/>
      <c r="C95" s="128"/>
      <c r="D95" s="47"/>
      <c r="E95" s="56"/>
      <c r="F95" s="56"/>
      <c r="G95" s="56"/>
      <c r="H95" s="16"/>
      <c r="I95" s="16"/>
      <c r="J95" s="56"/>
      <c r="K95" s="56"/>
      <c r="L95" s="56"/>
      <c r="M95" s="47"/>
      <c r="N95" s="56"/>
      <c r="O95" s="56"/>
      <c r="P95" s="56"/>
      <c r="Q95" s="47"/>
      <c r="R95" s="4"/>
      <c r="S95" s="4"/>
      <c r="T95" s="22"/>
      <c r="U95" s="17"/>
      <c r="V95" s="54"/>
      <c r="W95" s="4"/>
      <c r="X95" s="17"/>
      <c r="Y95" s="4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2.75">
      <c r="A96" s="56"/>
      <c r="B96" s="56"/>
      <c r="C96" s="56"/>
      <c r="D96" s="47"/>
      <c r="E96" s="56"/>
      <c r="F96" s="56"/>
      <c r="G96" s="56"/>
      <c r="H96" s="16"/>
      <c r="I96" s="16"/>
      <c r="J96" s="56"/>
      <c r="K96" s="56"/>
      <c r="L96" s="56"/>
      <c r="M96" s="47"/>
      <c r="N96" s="56"/>
      <c r="O96" s="56"/>
      <c r="P96" s="56"/>
      <c r="Q96" s="47"/>
      <c r="R96" s="4"/>
      <c r="S96" s="4"/>
      <c r="T96" s="22"/>
      <c r="U96" s="17"/>
      <c r="V96" s="54"/>
      <c r="W96" s="4"/>
      <c r="X96" s="17"/>
      <c r="Y96" s="4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2.75">
      <c r="A97" s="56"/>
      <c r="B97" s="56"/>
      <c r="C97" s="56"/>
      <c r="D97" s="16"/>
      <c r="E97" s="56"/>
      <c r="F97" s="56"/>
      <c r="G97" s="56"/>
      <c r="H97" s="16"/>
      <c r="I97" s="16"/>
      <c r="J97" s="56"/>
      <c r="K97" s="56"/>
      <c r="L97" s="56"/>
      <c r="M97" s="47"/>
      <c r="N97" s="17"/>
      <c r="O97" s="17"/>
      <c r="P97" s="17"/>
      <c r="Q97" s="54"/>
      <c r="R97" s="4"/>
      <c r="S97" s="4"/>
      <c r="T97" s="22"/>
      <c r="U97" s="17"/>
      <c r="V97" s="54"/>
      <c r="W97" s="4"/>
      <c r="X97" s="17"/>
      <c r="Y97" s="4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2.75">
      <c r="A98" s="17"/>
      <c r="B98" s="17"/>
      <c r="C98" s="17"/>
      <c r="D98" s="40"/>
      <c r="E98" s="56"/>
      <c r="F98" s="56"/>
      <c r="G98" s="56"/>
      <c r="H98" s="16"/>
      <c r="I98" s="16"/>
      <c r="J98" s="56"/>
      <c r="K98" s="56"/>
      <c r="L98" s="56"/>
      <c r="M98" s="47"/>
      <c r="N98" s="17"/>
      <c r="O98" s="17"/>
      <c r="P98" s="17"/>
      <c r="Q98" s="54"/>
      <c r="R98" s="4"/>
      <c r="S98" s="4"/>
      <c r="T98" s="22"/>
      <c r="U98" s="17"/>
      <c r="V98" s="54"/>
      <c r="W98" s="4"/>
      <c r="X98" s="17"/>
      <c r="Y98" s="4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2.75">
      <c r="A99" s="56"/>
      <c r="B99" s="56"/>
      <c r="C99" s="56"/>
      <c r="D99" s="16"/>
      <c r="E99" s="56"/>
      <c r="F99" s="56"/>
      <c r="G99" s="56"/>
      <c r="H99" s="16"/>
      <c r="I99" s="16"/>
      <c r="J99" s="56"/>
      <c r="K99" s="56"/>
      <c r="L99" s="56"/>
      <c r="M99" s="16"/>
      <c r="N99" s="56"/>
      <c r="O99" s="56"/>
      <c r="P99" s="56"/>
      <c r="Q99" s="16"/>
      <c r="R99" s="4"/>
      <c r="S99" s="4"/>
      <c r="T99" s="22"/>
      <c r="U99" s="17"/>
      <c r="V99" s="54"/>
      <c r="W99" s="4"/>
      <c r="X99" s="17"/>
      <c r="Y99" s="4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2.75">
      <c r="A100" s="56"/>
      <c r="B100" s="56"/>
      <c r="C100" s="56"/>
      <c r="D100" s="16"/>
      <c r="E100" s="56"/>
      <c r="F100" s="56"/>
      <c r="G100" s="56"/>
      <c r="H100" s="16"/>
      <c r="I100" s="16"/>
      <c r="J100" s="56"/>
      <c r="K100" s="56"/>
      <c r="L100" s="56"/>
      <c r="M100" s="16"/>
      <c r="N100" s="56"/>
      <c r="O100" s="56"/>
      <c r="P100" s="56"/>
      <c r="Q100" s="16"/>
      <c r="R100" s="4"/>
      <c r="S100" s="4"/>
      <c r="T100" s="22"/>
      <c r="U100" s="17"/>
      <c r="V100" s="54"/>
      <c r="W100" s="4"/>
      <c r="X100" s="17"/>
      <c r="Y100" s="4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</sheetData>
  <mergeCells count="18">
    <mergeCell ref="A1:Q1"/>
    <mergeCell ref="A2:Q2"/>
    <mergeCell ref="E3:H3"/>
    <mergeCell ref="A3:D3"/>
    <mergeCell ref="N3:Q3"/>
    <mergeCell ref="J3:M3"/>
    <mergeCell ref="E58:M58"/>
    <mergeCell ref="J59:M59"/>
    <mergeCell ref="E59:H59"/>
    <mergeCell ref="A30:Q30"/>
    <mergeCell ref="E31:H31"/>
    <mergeCell ref="A31:D31"/>
    <mergeCell ref="N31:Q31"/>
    <mergeCell ref="J31:M31"/>
    <mergeCell ref="U86:Y86"/>
    <mergeCell ref="U87:V87"/>
    <mergeCell ref="X87:Y87"/>
    <mergeCell ref="W34:X34"/>
  </mergeCells>
  <printOptions/>
  <pageMargins left="0.75" right="0.75" top="1" bottom="2.1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stefano.perego</cp:lastModifiedBy>
  <cp:lastPrinted>2007-05-17T07:01:02Z</cp:lastPrinted>
  <dcterms:created xsi:type="dcterms:W3CDTF">2002-09-25T09:56:24Z</dcterms:created>
  <dcterms:modified xsi:type="dcterms:W3CDTF">2007-06-11T15:27:10Z</dcterms:modified>
  <cp:category/>
  <cp:version/>
  <cp:contentType/>
  <cp:contentStatus/>
</cp:coreProperties>
</file>